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5976" windowHeight="6552" activeTab="3"/>
  </bookViews>
  <sheets>
    <sheet name="IncomeStmt" sheetId="1" r:id="rId1"/>
    <sheet name="BSheet" sheetId="2" r:id="rId2"/>
    <sheet name="EquityStmt" sheetId="3" r:id="rId3"/>
    <sheet name="Cashflow" sheetId="4" r:id="rId4"/>
    <sheet name="Notes" sheetId="5" r:id="rId5"/>
  </sheets>
  <definedNames>
    <definedName name="_xlnm.Print_Area" localSheetId="1">'BSheet'!$A$1:$E$54</definedName>
    <definedName name="_xlnm.Print_Area" localSheetId="3">'Cashflow'!$A$1:$K$29</definedName>
    <definedName name="_xlnm.Print_Area" localSheetId="2">'EquityStmt'!$B$1:$I$25</definedName>
    <definedName name="_xlnm.Print_Area" localSheetId="0">'IncomeStmt'!$B$1:$G$40</definedName>
    <definedName name="_xlnm.Print_Area" localSheetId="4">'Notes'!$A$1:$L$210</definedName>
    <definedName name="_xlnm.Print_Titles" localSheetId="4">'Notes'!$1:$7</definedName>
  </definedNames>
  <calcPr fullCalcOnLoad="1"/>
</workbook>
</file>

<file path=xl/sharedStrings.xml><?xml version="1.0" encoding="utf-8"?>
<sst xmlns="http://schemas.openxmlformats.org/spreadsheetml/2006/main" count="311" uniqueCount="226">
  <si>
    <t>Quarter</t>
  </si>
  <si>
    <t>RM'000</t>
  </si>
  <si>
    <t>1.</t>
  </si>
  <si>
    <t>(a)</t>
  </si>
  <si>
    <t>(b)</t>
  </si>
  <si>
    <t>2.</t>
  </si>
  <si>
    <t>Taxation</t>
  </si>
  <si>
    <t>(i)</t>
  </si>
  <si>
    <t>3.</t>
  </si>
  <si>
    <t>As at</t>
  </si>
  <si>
    <t>preceding</t>
  </si>
  <si>
    <t>financial</t>
  </si>
  <si>
    <t>INVESTMENT IN ASSOCIATED COMPANIES</t>
  </si>
  <si>
    <t>LAND AND DEVELOPMENT EXPENDITURE</t>
  </si>
  <si>
    <t>SECURITY RETAINERS' ACCUMULATION FUND</t>
  </si>
  <si>
    <t>Current Assets</t>
  </si>
  <si>
    <t>Cash and bank balances</t>
  </si>
  <si>
    <t>Current Liabilities</t>
  </si>
  <si>
    <t>Short term bank borrowings</t>
  </si>
  <si>
    <t>Provision for taxation</t>
  </si>
  <si>
    <t>Bank overdrafts</t>
  </si>
  <si>
    <t>Net Current Assets/ (Liabilities)</t>
  </si>
  <si>
    <t>Shareholders' Funds</t>
  </si>
  <si>
    <t>Share capital</t>
  </si>
  <si>
    <t>Reserves</t>
  </si>
  <si>
    <t>Minority Interests</t>
  </si>
  <si>
    <t>4.</t>
  </si>
  <si>
    <t>5.</t>
  </si>
  <si>
    <t>6.</t>
  </si>
  <si>
    <t>7.</t>
  </si>
  <si>
    <t>Quoted securities</t>
  </si>
  <si>
    <t>8.</t>
  </si>
  <si>
    <t>9.</t>
  </si>
  <si>
    <t>10.</t>
  </si>
  <si>
    <t>11.</t>
  </si>
  <si>
    <t>12.</t>
  </si>
  <si>
    <t>Group borrowings</t>
  </si>
  <si>
    <t>Secured short-term borrowings</t>
  </si>
  <si>
    <t>Secured long-term borrowings</t>
  </si>
  <si>
    <t>13.</t>
  </si>
  <si>
    <t>14.</t>
  </si>
  <si>
    <t>15.</t>
  </si>
  <si>
    <t>16.</t>
  </si>
  <si>
    <t>Segmental results</t>
  </si>
  <si>
    <t>Manufacturing</t>
  </si>
  <si>
    <t>Investment</t>
  </si>
  <si>
    <t>17.</t>
  </si>
  <si>
    <t>18.</t>
  </si>
  <si>
    <t>20.</t>
  </si>
  <si>
    <t>Profit forecast/ profit guarantee</t>
  </si>
  <si>
    <t>Dividend</t>
  </si>
  <si>
    <t>Share of taxation of associated company</t>
  </si>
  <si>
    <t>At cost</t>
  </si>
  <si>
    <t>Current</t>
  </si>
  <si>
    <t>By Order of the Board</t>
  </si>
  <si>
    <t>Secretaries</t>
  </si>
  <si>
    <t>Petaling Jaya</t>
  </si>
  <si>
    <t xml:space="preserve">  </t>
  </si>
  <si>
    <t>Underprovision of tax in previous years</t>
  </si>
  <si>
    <t>Current year income tax charge/ (credit)</t>
  </si>
  <si>
    <t>(ii)</t>
  </si>
  <si>
    <t>Status of corporate proposals</t>
  </si>
  <si>
    <t>Particulars of the Group's borrowings are as follows:</t>
  </si>
  <si>
    <t>Review of performance</t>
  </si>
  <si>
    <t>Individual Quarter</t>
  </si>
  <si>
    <t>Year</t>
  </si>
  <si>
    <t>Corresponding</t>
  </si>
  <si>
    <t>To Date</t>
  </si>
  <si>
    <t>Period</t>
  </si>
  <si>
    <t>Preceding</t>
  </si>
  <si>
    <t xml:space="preserve"> Year</t>
  </si>
  <si>
    <t>Finance cost</t>
  </si>
  <si>
    <t>Net profit/ (loss) attributable to members of the Company</t>
  </si>
  <si>
    <t>quarter</t>
  </si>
  <si>
    <t>end of</t>
  </si>
  <si>
    <t>current</t>
  </si>
  <si>
    <t>year end</t>
  </si>
  <si>
    <t>PROPERTY, PLANT AND EQUIPMENT</t>
  </si>
  <si>
    <t>Inventories</t>
  </si>
  <si>
    <t>Land and development expenditure</t>
  </si>
  <si>
    <t>Trade and other receivables</t>
  </si>
  <si>
    <t>Marketable securities</t>
  </si>
  <si>
    <t>Non Current Liabilities</t>
  </si>
  <si>
    <t>Term loans</t>
  </si>
  <si>
    <t>Trade and other payables</t>
  </si>
  <si>
    <t>Jessica Low Nyoke Fun</t>
  </si>
  <si>
    <t>Deferred taxation transfers</t>
  </si>
  <si>
    <t>21.</t>
  </si>
  <si>
    <t>Purchases and disposals of quoted securities for the current financial period.</t>
  </si>
  <si>
    <t>Total purchases</t>
  </si>
  <si>
    <t>Total disposals</t>
  </si>
  <si>
    <t>Total gain/ (loss) on disposal</t>
  </si>
  <si>
    <t>Nil</t>
  </si>
  <si>
    <t>Total investments in quoted securities are as follows:</t>
  </si>
  <si>
    <t xml:space="preserve">At carrying value/ book value </t>
  </si>
  <si>
    <t>Material litigation</t>
  </si>
  <si>
    <t>Leslie Lim Siak Kooi</t>
  </si>
  <si>
    <t>31/12/2001</t>
  </si>
  <si>
    <t>RM’000</t>
  </si>
  <si>
    <t>Revenue</t>
  </si>
  <si>
    <t>Consolidated</t>
  </si>
  <si>
    <t>Consolidated profit/ (loss) after taxation and minority interests</t>
  </si>
  <si>
    <t>Consolidated profit/ (loss) before taxation</t>
  </si>
  <si>
    <t xml:space="preserve">The Group has not provided any profit forecast or profit guarantee in a public document. </t>
  </si>
  <si>
    <t>Real property</t>
  </si>
  <si>
    <t>and resort</t>
  </si>
  <si>
    <t>development</t>
  </si>
  <si>
    <t>Engineering</t>
  </si>
  <si>
    <t>and trading</t>
  </si>
  <si>
    <t>Credit and</t>
  </si>
  <si>
    <t>leasing</t>
  </si>
  <si>
    <t>Internet-related</t>
  </si>
  <si>
    <t>ventures</t>
  </si>
  <si>
    <t>Profit from operations</t>
  </si>
  <si>
    <t>Share of results of associated companies</t>
  </si>
  <si>
    <t>Minority interest</t>
  </si>
  <si>
    <t>30/6/2002</t>
  </si>
  <si>
    <t>Sale of unquoted investments and/ or properties</t>
  </si>
  <si>
    <t>All borrowings are denominated in Ringgit Malaysia.</t>
  </si>
  <si>
    <t>Cumulative Quarters</t>
  </si>
  <si>
    <t>(iii)</t>
  </si>
  <si>
    <t>30/9/2002</t>
  </si>
  <si>
    <t>Finance costs</t>
  </si>
  <si>
    <t>Profit before tax</t>
  </si>
  <si>
    <t>Profit after tax</t>
  </si>
  <si>
    <t>Minority interests</t>
  </si>
  <si>
    <t>OTHER INVESTMENTS</t>
  </si>
  <si>
    <t>INTANGIBLE ASSETS</t>
  </si>
  <si>
    <t>Other Deferred Liabilities</t>
  </si>
  <si>
    <t>Total</t>
  </si>
  <si>
    <t>Basis of preparation</t>
  </si>
  <si>
    <t>NOTES</t>
  </si>
  <si>
    <t>Qualification of audit report of the preceding annual financial statements</t>
  </si>
  <si>
    <t>There was no qualification on audit report for the preceding annual financial statements.</t>
  </si>
  <si>
    <t>Seasonality or cyclicality of interim operations</t>
  </si>
  <si>
    <t>The Group's business operations are not affected materially by any seasonal/ cyclical factors.</t>
  </si>
  <si>
    <t>Nature and amount of items affecting assets, liabilities, equity, net income or cash flows that are unusual</t>
  </si>
  <si>
    <t>Issuances, cancellation, repurchases, resale and repayments of debt and equity securities</t>
  </si>
  <si>
    <t>financial year</t>
  </si>
  <si>
    <t>because of their nature, size or incidence</t>
  </si>
  <si>
    <t>As at 1 January 2002</t>
  </si>
  <si>
    <t>As at 30 September 2002</t>
  </si>
  <si>
    <t>Dividends paid</t>
  </si>
  <si>
    <t>No dividend has been declared or paid during the financial year to date.</t>
  </si>
  <si>
    <t>Share of results of</t>
  </si>
  <si>
    <t>associated companies</t>
  </si>
  <si>
    <t>Valuations of property, plant and equipment</t>
  </si>
  <si>
    <t>Events subsequent to balance sheet date</t>
  </si>
  <si>
    <t>Changes in the composition of the Group</t>
  </si>
  <si>
    <t>Contingent liabilities or contingent assets</t>
  </si>
  <si>
    <t>Variation of results against previous quarter</t>
  </si>
  <si>
    <t>Current year prospects</t>
  </si>
  <si>
    <t>19</t>
  </si>
  <si>
    <t>At market value</t>
  </si>
  <si>
    <t>22.</t>
  </si>
  <si>
    <t>Off balance sheet financial instruments</t>
  </si>
  <si>
    <t>23</t>
  </si>
  <si>
    <t>24</t>
  </si>
  <si>
    <t>25.</t>
  </si>
  <si>
    <t>Earnings per share</t>
  </si>
  <si>
    <t>Basic earnings per ordinary share</t>
  </si>
  <si>
    <t>Issued ordinary shares at beginning of the quarter</t>
  </si>
  <si>
    <t>Effect of ordinary shares issued during the quarter</t>
  </si>
  <si>
    <t>Weighted average number of ordinary shares</t>
  </si>
  <si>
    <t>Diluted earnings per ordinary share</t>
  </si>
  <si>
    <t>Effect of Employee Stock Option Scheme</t>
  </si>
  <si>
    <t>Weighted average number of ordinary shares (diluted)</t>
  </si>
  <si>
    <t>Accumulated</t>
  </si>
  <si>
    <t>losses</t>
  </si>
  <si>
    <t>Net loss for the period</t>
  </si>
  <si>
    <t>Issuance of new shares pursuant to ESOS</t>
  </si>
  <si>
    <t>Transfer of revaluation surplus on acquisition of</t>
  </si>
  <si>
    <t>remaining shares in a subsidiary from minority interest</t>
  </si>
  <si>
    <t>to capital</t>
  </si>
  <si>
    <t>attributable</t>
  </si>
  <si>
    <t>Current Year</t>
  </si>
  <si>
    <t>Operating expenses</t>
  </si>
  <si>
    <t>Other operating income</t>
  </si>
  <si>
    <t>3 months ended 30 September</t>
  </si>
  <si>
    <t>2002</t>
  </si>
  <si>
    <t>2001</t>
  </si>
  <si>
    <t>9 months ended 30 September</t>
  </si>
  <si>
    <t>Earnings per share:</t>
  </si>
  <si>
    <t>Basic (based on 259,525,583 ordinary shares) (sen)</t>
  </si>
  <si>
    <t>Fully diluted (based on 259,525,583 ordinary shares) (sen)</t>
  </si>
  <si>
    <t>Note :</t>
  </si>
  <si>
    <t>9 months</t>
  </si>
  <si>
    <t>ended</t>
  </si>
  <si>
    <t>Provision for diminution in value of quoted investments</t>
  </si>
  <si>
    <t>Net cashflow generated from operating activities</t>
  </si>
  <si>
    <t>Net cashflow from investing activities</t>
  </si>
  <si>
    <t>Net cashflow from financing activities</t>
  </si>
  <si>
    <t>Net increase/ (decrease) in cash and cash equivalents</t>
  </si>
  <si>
    <t>Cash and cash equivalents at beginning of the year</t>
  </si>
  <si>
    <t>Included in the Income Statement for the nine-month period are the following items:</t>
  </si>
  <si>
    <t>Loss before taxation</t>
  </si>
  <si>
    <t>Loss after taxation</t>
  </si>
  <si>
    <t>Loss attributable to shareholders</t>
  </si>
  <si>
    <t>Quarter ended</t>
  </si>
  <si>
    <t>No interim dividend has been recommended for the current quarter. (Q3 2001: Nil).</t>
  </si>
  <si>
    <t>Loss on sale of investments</t>
  </si>
  <si>
    <t>Results from operations</t>
  </si>
  <si>
    <t>Changes in estimates of amounts reported in prior interim periods of the current financial year or in prior</t>
  </si>
  <si>
    <t>CONDENSED CONSOLIDATED BALANCE SHEET</t>
  </si>
  <si>
    <t>CONDENSED CONSOLIDATED INCOME STATEMENT</t>
  </si>
  <si>
    <t>CONDENSED CONSOLIDATED STATEMENT OF CHANGES IN EQUITY</t>
  </si>
  <si>
    <t>CONDENSED CONSOLIDATED CASH FLOW STATEMENT</t>
  </si>
  <si>
    <t>Net tangible asset per share</t>
  </si>
  <si>
    <t>30/9/2001</t>
  </si>
  <si>
    <t>The Condensed Consolidated Income Statement should be read in conjunction with the Annual Financial Report for the year ended 31 December 2001</t>
  </si>
  <si>
    <t>not recognised in the income statement</t>
  </si>
  <si>
    <t>Currency translation diferrences, representing net gains</t>
  </si>
  <si>
    <t>The Condensed Consolidated Balance Sheet in Equity should be read in conjunction with the Annual Financial Report for the year ended 31 December 2001</t>
  </si>
  <si>
    <t>The Condensed Consolidated Statements of Changes in Equity should be read in conjunction with the Annual Financial Report for the year ended 31 December 2001</t>
  </si>
  <si>
    <t>There are no comparative figures as this is the first interim financial report prepared in accordance with MASB 26-Interim Financial Reporting.</t>
  </si>
  <si>
    <t>The Condensed Consolidated Cash Flow Statement should be read in conjunction with the Annual Financial Report for the year ended 31 December 2002.</t>
  </si>
  <si>
    <t>*The figures have not been audited</t>
  </si>
  <si>
    <t>Annoucement to the Kuala Lumpur Stock Exchange In Respect Of The Quarterly Reporting Of Financial Statements For The Third (3rd) Quarter Ended 30th September 2002</t>
  </si>
  <si>
    <t>Cash and cash equivalents at end of the period</t>
  </si>
  <si>
    <t>27 November 2002</t>
  </si>
  <si>
    <t>Part A3 : Additional Information</t>
  </si>
  <si>
    <t>Profit/ (loss) from operations</t>
  </si>
  <si>
    <t>Gross interest income</t>
  </si>
  <si>
    <t>Gross interest expense</t>
  </si>
  <si>
    <t>Development expenditure written-off (as explained in Note 14)</t>
  </si>
  <si>
    <t>DIJAYA CORPORATION BERHAD (Company No. 47908-K)</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</si>
</sst>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m/d/yyyy"/>
    <numFmt numFmtId="181" formatCode="_-* #,##0_-;\-* #,##0_-;_-* &quot;-&quot;_-;_-@_-"/>
    <numFmt numFmtId="182" formatCode="_-* #,##0\ _F_-;\-* #,##0\ _F_-;_-* &quot;-&quot;\ _F_-;_-@_-"/>
    <numFmt numFmtId="183" formatCode="_-* #,##0.00_-;\-* #,##0.00_-;_-* &quot;-&quot;??_-;_-@_-"/>
    <numFmt numFmtId="184" formatCode="_-* #,##0.00\ _F_-;\-* #,##0.00\ _F_-;_-* &quot;-&quot;??\ _F_-;_-@_-"/>
    <numFmt numFmtId="185" formatCode="_-&quot;£&quot;* #,##0_-;\-&quot;£&quot;* #,##0_-;_-&quot;£&quot;* &quot;-&quot;_-;_-@_-"/>
    <numFmt numFmtId="186" formatCode="&quot;ß&quot;#,##0;[Red]\-&quot;ß&quot;#,##0"/>
    <numFmt numFmtId="187" formatCode="_-&quot;ß&quot;* #,##0_-;\-&quot;ß&quot;* #,##0_-;_-&quot;ß&quot;* &quot;-&quot;_-;_-@_-"/>
    <numFmt numFmtId="188" formatCode="_-* #,##0\ &quot;F&quot;_-;\-* #,##0\ &quot;F&quot;_-;_-* &quot;-&quot;\ &quot;F&quot;_-;_-@_-"/>
    <numFmt numFmtId="189" formatCode="_-&quot;£&quot;* #,##0.00_-;\-&quot;£&quot;* #,##0.00_-;_-&quot;£&quot;* &quot;-&quot;??_-;_-@_-"/>
    <numFmt numFmtId="190" formatCode="&quot;ß&quot;#,##0.00;[Red]\-&quot;ß&quot;#,##0.00"/>
    <numFmt numFmtId="191" formatCode="_-&quot;ß&quot;* #,##0.00_-;\-&quot;ß&quot;* #,##0.00_-;_-&quot;ß&quot;* &quot;-&quot;??_-;_-@_-"/>
    <numFmt numFmtId="192" formatCode="_-* #,##0.00\ &quot;F&quot;_-;\-* #,##0.00\ &quot;F&quot;_-;_-* &quot;-&quot;??\ &quot;F&quot;_-;_-@_-"/>
    <numFmt numFmtId="193" formatCode="#,##0.00&quot; $&quot;;[Red]\-#,##0.00&quot; $&quot;"/>
    <numFmt numFmtId="194" formatCode="0.00_)"/>
    <numFmt numFmtId="195" formatCode="General_)"/>
    <numFmt numFmtId="196" formatCode="dd/mm/yy"/>
    <numFmt numFmtId="197" formatCode="dd/mm/yyyy"/>
    <numFmt numFmtId="198" formatCode="_(* #,##0.000_);_(* \(#,##0.000\);_(* &quot;-&quot;??_);_(@_)"/>
    <numFmt numFmtId="199" formatCode="_(* #,##0.000_);_(* \(#,##0.000\);_(* &quot;-&quot;???_);_(@_)"/>
    <numFmt numFmtId="200" formatCode="&quot;Yes&quot;;&quot;Yes&quot;;&quot;No&quot;"/>
    <numFmt numFmtId="201" formatCode="&quot;True&quot;;&quot;True&quot;;&quot;False&quot;"/>
    <numFmt numFmtId="202" formatCode="&quot;On&quot;;&quot;On&quot;;&quot;Off&quot;"/>
    <numFmt numFmtId="203" formatCode="[$€-2]\ #,##0.00_);[Red]\([$€-2]\ #,##0.00\)"/>
    <numFmt numFmtId="204" formatCode="#,##0.0_);\(#,##0.0\)"/>
    <numFmt numFmtId="205" formatCode="0_);\(0\)"/>
  </numFmts>
  <fonts count="19">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sz val="11"/>
      <name val="Arial Narrow"/>
      <family val="2"/>
    </font>
    <font>
      <b/>
      <sz val="10"/>
      <name val="Arial Narrow"/>
      <family val="2"/>
    </font>
    <font>
      <b/>
      <i/>
      <sz val="10"/>
      <name val="Arial Narrow"/>
      <family val="2"/>
    </font>
    <font>
      <sz val="12"/>
      <name val="Arial"/>
      <family val="0"/>
    </font>
    <font>
      <b/>
      <u val="single"/>
      <sz val="12"/>
      <name val="Arial Narrow"/>
      <family val="2"/>
    </font>
    <font>
      <sz val="8"/>
      <name val="Arial Narrow"/>
      <family val="2"/>
    </font>
  </fonts>
  <fills count="2">
    <fill>
      <patternFill/>
    </fill>
    <fill>
      <patternFill patternType="gray125"/>
    </fill>
  </fills>
  <borders count="10">
    <border>
      <left/>
      <right/>
      <top/>
      <bottom/>
      <diagonal/>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6" fillId="0" borderId="0" xfId="0" applyFont="1" applyAlignment="1" quotePrefix="1">
      <alignment/>
    </xf>
    <xf numFmtId="0" fontId="7" fillId="0" borderId="0" xfId="0" applyFont="1" applyAlignment="1">
      <alignment horizontal="center"/>
    </xf>
    <xf numFmtId="0" fontId="7" fillId="0" borderId="0" xfId="0" applyFont="1" applyAlignment="1" quotePrefix="1">
      <alignment/>
    </xf>
    <xf numFmtId="0" fontId="8" fillId="0" borderId="0" xfId="0" applyFont="1" applyBorder="1" applyAlignment="1">
      <alignment horizontal="center"/>
    </xf>
    <xf numFmtId="14" fontId="8" fillId="0" borderId="0" xfId="0" applyNumberFormat="1" applyFont="1" applyBorder="1" applyAlignment="1" quotePrefix="1">
      <alignment horizontal="center"/>
    </xf>
    <xf numFmtId="179" fontId="7" fillId="0" borderId="0" xfId="0" applyNumberFormat="1" applyFont="1" applyAlignment="1">
      <alignment/>
    </xf>
    <xf numFmtId="179" fontId="7" fillId="0" borderId="1" xfId="15" applyNumberFormat="1" applyFont="1" applyFill="1" applyBorder="1" applyAlignment="1">
      <alignment/>
    </xf>
    <xf numFmtId="179" fontId="7" fillId="0" borderId="1" xfId="0" applyNumberFormat="1" applyFont="1" applyFill="1" applyBorder="1" applyAlignment="1">
      <alignment/>
    </xf>
    <xf numFmtId="179" fontId="7" fillId="0" borderId="0" xfId="15" applyNumberFormat="1" applyFont="1" applyAlignment="1">
      <alignment/>
    </xf>
    <xf numFmtId="179" fontId="7" fillId="0" borderId="0" xfId="0" applyNumberFormat="1" applyFont="1" applyFill="1" applyBorder="1" applyAlignment="1">
      <alignment/>
    </xf>
    <xf numFmtId="179" fontId="7" fillId="0" borderId="0" xfId="15" applyNumberFormat="1" applyFont="1" applyFill="1" applyAlignment="1" quotePrefix="1">
      <alignment horizontal="right"/>
    </xf>
    <xf numFmtId="179" fontId="7" fillId="0" borderId="2" xfId="15" applyNumberFormat="1" applyFont="1" applyFill="1" applyBorder="1" applyAlignment="1" quotePrefix="1">
      <alignment horizontal="right"/>
    </xf>
    <xf numFmtId="179" fontId="7" fillId="0" borderId="0" xfId="15" applyNumberFormat="1" applyFont="1" applyFill="1" applyBorder="1" applyAlignment="1" quotePrefix="1">
      <alignment horizontal="right"/>
    </xf>
    <xf numFmtId="0" fontId="7" fillId="0" borderId="0" xfId="0" applyFont="1" applyAlignment="1">
      <alignment horizontal="left"/>
    </xf>
    <xf numFmtId="0" fontId="7" fillId="0" borderId="0" xfId="0" applyFont="1" applyFill="1" applyAlignment="1">
      <alignment/>
    </xf>
    <xf numFmtId="0" fontId="7" fillId="0" borderId="0" xfId="0" applyFont="1" applyFill="1" applyAlignment="1">
      <alignment horizontal="center"/>
    </xf>
    <xf numFmtId="179" fontId="7" fillId="0" borderId="0" xfId="15" applyNumberFormat="1" applyFont="1" applyFill="1" applyAlignment="1">
      <alignment horizontal="center"/>
    </xf>
    <xf numFmtId="0" fontId="7" fillId="0" borderId="0" xfId="0" applyFont="1" applyBorder="1" applyAlignment="1">
      <alignment/>
    </xf>
    <xf numFmtId="179" fontId="7" fillId="0" borderId="0" xfId="15" applyNumberFormat="1" applyFont="1" applyFill="1" applyBorder="1" applyAlignment="1">
      <alignment/>
    </xf>
    <xf numFmtId="179" fontId="7" fillId="0" borderId="0" xfId="15" applyNumberFormat="1" applyFont="1" applyBorder="1" applyAlignment="1">
      <alignment/>
    </xf>
    <xf numFmtId="0" fontId="6" fillId="0" borderId="0" xfId="0" applyFont="1" applyBorder="1" applyAlignment="1">
      <alignment/>
    </xf>
    <xf numFmtId="0" fontId="7" fillId="0" borderId="0" xfId="0" applyFont="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179" fontId="11" fillId="0" borderId="2" xfId="15" applyNumberFormat="1" applyFont="1" applyFill="1" applyBorder="1" applyAlignment="1">
      <alignment/>
    </xf>
    <xf numFmtId="179" fontId="11" fillId="0" borderId="0" xfId="0" applyNumberFormat="1" applyFont="1" applyFill="1" applyBorder="1" applyAlignment="1">
      <alignment/>
    </xf>
    <xf numFmtId="179" fontId="11" fillId="0" borderId="0" xfId="15" applyNumberFormat="1" applyFont="1" applyFill="1" applyBorder="1" applyAlignment="1">
      <alignment/>
    </xf>
    <xf numFmtId="0" fontId="10" fillId="0" borderId="0" xfId="0" applyFont="1" applyAlignment="1">
      <alignment horizontal="center"/>
    </xf>
    <xf numFmtId="179" fontId="7" fillId="0" borderId="0" xfId="15" applyNumberFormat="1" applyFont="1" applyAlignment="1">
      <alignment/>
    </xf>
    <xf numFmtId="179" fontId="7" fillId="0" borderId="1" xfId="15" applyNumberFormat="1" applyFont="1" applyBorder="1" applyAlignment="1">
      <alignment/>
    </xf>
    <xf numFmtId="15" fontId="7" fillId="0" borderId="0" xfId="0" applyNumberFormat="1" applyFont="1" applyAlignment="1" quotePrefix="1">
      <alignment/>
    </xf>
    <xf numFmtId="179" fontId="7" fillId="0" borderId="0" xfId="15" applyNumberFormat="1" applyFont="1" applyBorder="1" applyAlignment="1">
      <alignment/>
    </xf>
    <xf numFmtId="179" fontId="6" fillId="0" borderId="0" xfId="15" applyNumberFormat="1" applyFont="1" applyAlignment="1">
      <alignment/>
    </xf>
    <xf numFmtId="0" fontId="6" fillId="0" borderId="0" xfId="0" applyFont="1" applyAlignment="1">
      <alignment horizontal="center"/>
    </xf>
    <xf numFmtId="197" fontId="6" fillId="0" borderId="0" xfId="0" applyNumberFormat="1" applyFont="1" applyAlignment="1">
      <alignment horizontal="center"/>
    </xf>
    <xf numFmtId="14" fontId="6" fillId="0" borderId="0" xfId="0" applyNumberFormat="1" applyFont="1" applyAlignment="1">
      <alignment horizontal="center"/>
    </xf>
    <xf numFmtId="179" fontId="6" fillId="0" borderId="0" xfId="15" applyNumberFormat="1" applyFont="1" applyFill="1" applyAlignment="1">
      <alignment/>
    </xf>
    <xf numFmtId="198" fontId="6" fillId="0" borderId="0" xfId="15" applyNumberFormat="1" applyFont="1" applyAlignment="1">
      <alignment/>
    </xf>
    <xf numFmtId="0" fontId="7" fillId="0" borderId="0" xfId="0" applyFont="1" applyAlignment="1">
      <alignment horizontal="left" indent="2"/>
    </xf>
    <xf numFmtId="179" fontId="6" fillId="0" borderId="3" xfId="15" applyNumberFormat="1" applyFont="1" applyBorder="1" applyAlignment="1">
      <alignment/>
    </xf>
    <xf numFmtId="179" fontId="7" fillId="0" borderId="3" xfId="15" applyNumberFormat="1" applyFont="1" applyBorder="1" applyAlignment="1">
      <alignment/>
    </xf>
    <xf numFmtId="179" fontId="6" fillId="0" borderId="4" xfId="15" applyNumberFormat="1" applyFont="1" applyBorder="1" applyAlignment="1">
      <alignment/>
    </xf>
    <xf numFmtId="179" fontId="7" fillId="0" borderId="4" xfId="15" applyNumberFormat="1" applyFont="1" applyBorder="1" applyAlignment="1">
      <alignment/>
    </xf>
    <xf numFmtId="179" fontId="6" fillId="0" borderId="5" xfId="15" applyNumberFormat="1" applyFont="1" applyBorder="1" applyAlignment="1">
      <alignment/>
    </xf>
    <xf numFmtId="179" fontId="7" fillId="0" borderId="5" xfId="15" applyNumberFormat="1" applyFont="1" applyBorder="1" applyAlignment="1">
      <alignment/>
    </xf>
    <xf numFmtId="179" fontId="6" fillId="0" borderId="6" xfId="15" applyNumberFormat="1" applyFont="1" applyBorder="1" applyAlignment="1">
      <alignment/>
    </xf>
    <xf numFmtId="179" fontId="7" fillId="0" borderId="1" xfId="15" applyNumberFormat="1" applyFont="1" applyBorder="1" applyAlignment="1">
      <alignment/>
    </xf>
    <xf numFmtId="179" fontId="7" fillId="0" borderId="0" xfId="15" applyNumberFormat="1" applyFont="1" applyFill="1" applyAlignment="1">
      <alignment/>
    </xf>
    <xf numFmtId="179" fontId="11" fillId="0" borderId="0" xfId="15" applyNumberFormat="1" applyFont="1" applyFill="1" applyBorder="1" applyAlignment="1">
      <alignment horizontal="left"/>
    </xf>
    <xf numFmtId="179" fontId="7" fillId="0" borderId="0" xfId="15" applyNumberFormat="1" applyFont="1" applyFill="1" applyBorder="1" applyAlignment="1">
      <alignment vertical="top" wrapText="1"/>
    </xf>
    <xf numFmtId="179" fontId="7" fillId="0" borderId="0" xfId="15" applyNumberFormat="1" applyFont="1" applyFill="1" applyBorder="1" applyAlignment="1">
      <alignment horizontal="center" vertical="top" wrapText="1"/>
    </xf>
    <xf numFmtId="179" fontId="7" fillId="0" borderId="6" xfId="0" applyNumberFormat="1" applyFont="1" applyBorder="1" applyAlignment="1">
      <alignment/>
    </xf>
    <xf numFmtId="0" fontId="7" fillId="0" borderId="0" xfId="0" applyFont="1" applyAlignment="1">
      <alignment horizontal="left" indent="1"/>
    </xf>
    <xf numFmtId="179" fontId="7" fillId="0" borderId="0" xfId="0" applyNumberFormat="1"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Fill="1" applyBorder="1" applyAlignment="1">
      <alignment horizontal="center"/>
    </xf>
    <xf numFmtId="179" fontId="6" fillId="0" borderId="2" xfId="15" applyNumberFormat="1" applyFont="1" applyBorder="1" applyAlignment="1">
      <alignment/>
    </xf>
    <xf numFmtId="0" fontId="7" fillId="0" borderId="0" xfId="0" applyFont="1" applyBorder="1" applyAlignment="1">
      <alignment horizontal="left" indent="1"/>
    </xf>
    <xf numFmtId="179" fontId="6" fillId="0" borderId="0" xfId="15" applyNumberFormat="1" applyFont="1" applyBorder="1" applyAlignment="1">
      <alignment/>
    </xf>
    <xf numFmtId="179" fontId="6" fillId="0" borderId="7" xfId="15" applyNumberFormat="1" applyFont="1" applyBorder="1" applyAlignment="1">
      <alignment/>
    </xf>
    <xf numFmtId="179" fontId="7" fillId="0" borderId="7" xfId="15" applyNumberFormat="1" applyFont="1" applyBorder="1" applyAlignment="1">
      <alignment/>
    </xf>
    <xf numFmtId="179" fontId="7" fillId="0" borderId="0" xfId="15" applyNumberFormat="1" applyFont="1" applyBorder="1" applyAlignment="1">
      <alignment horizontal="center"/>
    </xf>
    <xf numFmtId="179" fontId="6" fillId="0" borderId="0" xfId="15" applyNumberFormat="1" applyFont="1" applyBorder="1" applyAlignment="1">
      <alignment horizontal="center"/>
    </xf>
    <xf numFmtId="178" fontId="6" fillId="0" borderId="0" xfId="0" applyNumberFormat="1" applyFont="1" applyBorder="1" applyAlignment="1">
      <alignment horizontal="center"/>
    </xf>
    <xf numFmtId="178" fontId="7" fillId="0" borderId="0" xfId="0" applyNumberFormat="1" applyFont="1" applyBorder="1" applyAlignment="1">
      <alignment horizontal="center"/>
    </xf>
    <xf numFmtId="179" fontId="6" fillId="0" borderId="0" xfId="15" applyNumberFormat="1" applyFont="1" applyAlignment="1">
      <alignment/>
    </xf>
    <xf numFmtId="179" fontId="6" fillId="0" borderId="7" xfId="15" applyNumberFormat="1" applyFont="1" applyBorder="1" applyAlignment="1">
      <alignment/>
    </xf>
    <xf numFmtId="179" fontId="7" fillId="0" borderId="7" xfId="15" applyNumberFormat="1" applyFont="1" applyBorder="1" applyAlignment="1">
      <alignment/>
    </xf>
    <xf numFmtId="179" fontId="6" fillId="0" borderId="8" xfId="15" applyNumberFormat="1" applyFont="1" applyBorder="1" applyAlignment="1">
      <alignment/>
    </xf>
    <xf numFmtId="179" fontId="7" fillId="0" borderId="8" xfId="15" applyNumberFormat="1" applyFont="1" applyBorder="1" applyAlignment="1">
      <alignment/>
    </xf>
    <xf numFmtId="179" fontId="6" fillId="0" borderId="0" xfId="15" applyNumberFormat="1" applyFont="1" applyBorder="1" applyAlignment="1">
      <alignment/>
    </xf>
    <xf numFmtId="179" fontId="6" fillId="0" borderId="1" xfId="15" applyNumberFormat="1" applyFont="1" applyBorder="1" applyAlignment="1">
      <alignment/>
    </xf>
    <xf numFmtId="0" fontId="11" fillId="0" borderId="0" xfId="0" applyFont="1" applyAlignment="1">
      <alignment vertical="top"/>
    </xf>
    <xf numFmtId="0" fontId="11" fillId="0" borderId="0" xfId="0" applyFont="1" applyAlignment="1">
      <alignment vertical="top" wrapText="1"/>
    </xf>
    <xf numFmtId="179" fontId="11" fillId="0" borderId="0" xfId="15" applyNumberFormat="1" applyFont="1" applyAlignment="1">
      <alignment vertical="top" wrapText="1"/>
    </xf>
    <xf numFmtId="179" fontId="11" fillId="0" borderId="0" xfId="15" applyNumberFormat="1" applyFont="1" applyBorder="1" applyAlignment="1">
      <alignment vertical="top" wrapText="1"/>
    </xf>
    <xf numFmtId="179" fontId="12" fillId="0" borderId="1" xfId="15" applyNumberFormat="1" applyFont="1" applyBorder="1" applyAlignment="1">
      <alignment vertical="top" wrapText="1"/>
    </xf>
    <xf numFmtId="179" fontId="12" fillId="0" borderId="0" xfId="15" applyNumberFormat="1" applyFont="1" applyAlignment="1">
      <alignment vertical="top" wrapText="1"/>
    </xf>
    <xf numFmtId="179" fontId="12" fillId="0" borderId="2" xfId="15" applyNumberFormat="1" applyFont="1" applyBorder="1" applyAlignment="1">
      <alignment vertical="top" wrapText="1"/>
    </xf>
    <xf numFmtId="179" fontId="7" fillId="0" borderId="9" xfId="15" applyNumberFormat="1" applyFont="1" applyBorder="1" applyAlignment="1">
      <alignment/>
    </xf>
    <xf numFmtId="179" fontId="7" fillId="0" borderId="6" xfId="15" applyNumberFormat="1" applyFont="1" applyBorder="1" applyAlignment="1">
      <alignment/>
    </xf>
    <xf numFmtId="0" fontId="10" fillId="0" borderId="0" xfId="0" applyFont="1" applyBorder="1" applyAlignment="1">
      <alignment horizontal="center" vertical="top" wrapText="1"/>
    </xf>
    <xf numFmtId="0" fontId="10" fillId="0" borderId="0" xfId="0" applyFont="1" applyBorder="1" applyAlignment="1" quotePrefix="1">
      <alignment horizontal="center" vertical="top" wrapText="1"/>
    </xf>
    <xf numFmtId="0" fontId="14" fillId="0" borderId="0" xfId="0" applyFont="1" applyAlignment="1">
      <alignment horizontal="center"/>
    </xf>
    <xf numFmtId="0" fontId="15" fillId="0" borderId="0" xfId="0" applyFont="1" applyFill="1" applyAlignment="1">
      <alignment horizontal="center"/>
    </xf>
    <xf numFmtId="0" fontId="14" fillId="0" borderId="0" xfId="0" applyFont="1" applyFill="1" applyAlignment="1">
      <alignment horizontal="center"/>
    </xf>
    <xf numFmtId="0" fontId="10" fillId="0" borderId="0" xfId="0" applyFont="1" applyBorder="1" applyAlignment="1">
      <alignment horizontal="center"/>
    </xf>
    <xf numFmtId="14" fontId="10" fillId="0" borderId="0" xfId="0" applyNumberFormat="1" applyFont="1" applyBorder="1" applyAlignment="1" quotePrefix="1">
      <alignment horizontal="center"/>
    </xf>
    <xf numFmtId="0" fontId="10" fillId="0" borderId="0" xfId="0" applyFont="1" applyBorder="1" applyAlignment="1">
      <alignment horizontal="center" wrapText="1"/>
    </xf>
    <xf numFmtId="43" fontId="6" fillId="0" borderId="0" xfId="15" applyFont="1" applyAlignment="1">
      <alignment/>
    </xf>
    <xf numFmtId="14" fontId="6" fillId="0" borderId="0" xfId="0" applyNumberFormat="1" applyFont="1" applyBorder="1" applyAlignment="1" quotePrefix="1">
      <alignment horizontal="center"/>
    </xf>
    <xf numFmtId="0" fontId="16" fillId="0" borderId="0" xfId="0" applyFont="1" applyAlignment="1">
      <alignment/>
    </xf>
    <xf numFmtId="179" fontId="6" fillId="0" borderId="0" xfId="15" applyNumberFormat="1" applyFont="1" applyAlignment="1">
      <alignment horizontal="center"/>
    </xf>
    <xf numFmtId="179" fontId="6" fillId="0" borderId="0" xfId="15" applyNumberFormat="1" applyFont="1" applyAlignment="1" quotePrefix="1">
      <alignment horizontal="center"/>
    </xf>
    <xf numFmtId="0" fontId="7" fillId="0" borderId="0" xfId="0" applyFont="1" applyAlignment="1">
      <alignment vertical="top" wrapText="1"/>
    </xf>
    <xf numFmtId="179" fontId="7" fillId="0" borderId="0" xfId="15" applyNumberFormat="1" applyFont="1" applyAlignment="1">
      <alignment vertical="top" wrapText="1"/>
    </xf>
    <xf numFmtId="0" fontId="17" fillId="0" borderId="0" xfId="0" applyFont="1" applyAlignment="1">
      <alignment/>
    </xf>
    <xf numFmtId="0" fontId="0" fillId="0" borderId="0" xfId="0" applyAlignment="1">
      <alignment horizontal="left" vertical="center" wrapText="1"/>
    </xf>
    <xf numFmtId="0" fontId="0" fillId="0" borderId="0" xfId="0" applyAlignment="1">
      <alignment horizontal="justify" vertical="center" wrapText="1"/>
    </xf>
    <xf numFmtId="0" fontId="6" fillId="0" borderId="0" xfId="0" applyFont="1" applyBorder="1" applyAlignment="1">
      <alignment horizontal="center"/>
    </xf>
    <xf numFmtId="0" fontId="6" fillId="0" borderId="0" xfId="0" applyFont="1" applyAlignment="1">
      <alignment horizontal="center"/>
    </xf>
    <xf numFmtId="0" fontId="6" fillId="0" borderId="0" xfId="0" applyFont="1" applyFill="1" applyBorder="1" applyAlignment="1">
      <alignment horizontal="justify" vertical="center" wrapText="1"/>
    </xf>
    <xf numFmtId="0" fontId="16" fillId="0" borderId="0" xfId="0" applyFont="1" applyAlignment="1">
      <alignment horizontal="justify" vertical="center" wrapText="1"/>
    </xf>
    <xf numFmtId="0" fontId="6" fillId="0" borderId="0" xfId="0" applyFont="1" applyBorder="1" applyAlignment="1">
      <alignment horizontal="justify" vertical="center" wrapText="1"/>
    </xf>
    <xf numFmtId="0" fontId="0" fillId="0" borderId="0" xfId="0" applyAlignment="1">
      <alignment horizontal="justify" vertical="center" wrapText="1"/>
    </xf>
    <xf numFmtId="0" fontId="18"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justify" vertical="center"/>
    </xf>
    <xf numFmtId="0" fontId="10" fillId="0" borderId="0" xfId="0" applyFont="1" applyAlignment="1">
      <alignment horizontal="justify" vertical="center"/>
    </xf>
    <xf numFmtId="0" fontId="6" fillId="0" borderId="0" xfId="0" applyFont="1" applyAlignment="1">
      <alignment horizontal="justify" vertical="center" wrapText="1"/>
    </xf>
    <xf numFmtId="0" fontId="10" fillId="0" borderId="0" xfId="0" applyFont="1" applyAlignment="1">
      <alignment horizontal="justify" vertical="center" wrapText="1"/>
    </xf>
    <xf numFmtId="0" fontId="1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85725</xdr:rowOff>
    </xdr:from>
    <xdr:to>
      <xdr:col>1</xdr:col>
      <xdr:colOff>1895475</xdr:colOff>
      <xdr:row>2</xdr:row>
      <xdr:rowOff>85725</xdr:rowOff>
    </xdr:to>
    <xdr:sp>
      <xdr:nvSpPr>
        <xdr:cNvPr id="1" name="Line 1"/>
        <xdr:cNvSpPr>
          <a:spLocks/>
        </xdr:cNvSpPr>
      </xdr:nvSpPr>
      <xdr:spPr>
        <a:xfrm flipH="1">
          <a:off x="276225" y="43815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2</xdr:row>
      <xdr:rowOff>114300</xdr:rowOff>
    </xdr:from>
    <xdr:to>
      <xdr:col>6</xdr:col>
      <xdr:colOff>876300</xdr:colOff>
      <xdr:row>2</xdr:row>
      <xdr:rowOff>114300</xdr:rowOff>
    </xdr:to>
    <xdr:sp>
      <xdr:nvSpPr>
        <xdr:cNvPr id="2" name="Line 2"/>
        <xdr:cNvSpPr>
          <a:spLocks/>
        </xdr:cNvSpPr>
      </xdr:nvSpPr>
      <xdr:spPr>
        <a:xfrm>
          <a:off x="5362575" y="466725"/>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104775</xdr:rowOff>
    </xdr:from>
    <xdr:to>
      <xdr:col>1</xdr:col>
      <xdr:colOff>1619250</xdr:colOff>
      <xdr:row>5</xdr:row>
      <xdr:rowOff>104775</xdr:rowOff>
    </xdr:to>
    <xdr:sp>
      <xdr:nvSpPr>
        <xdr:cNvPr id="1" name="Line 1"/>
        <xdr:cNvSpPr>
          <a:spLocks/>
        </xdr:cNvSpPr>
      </xdr:nvSpPr>
      <xdr:spPr>
        <a:xfrm flipH="1">
          <a:off x="152400" y="102870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5</xdr:row>
      <xdr:rowOff>104775</xdr:rowOff>
    </xdr:from>
    <xdr:to>
      <xdr:col>4</xdr:col>
      <xdr:colOff>838200</xdr:colOff>
      <xdr:row>5</xdr:row>
      <xdr:rowOff>104775</xdr:rowOff>
    </xdr:to>
    <xdr:sp>
      <xdr:nvSpPr>
        <xdr:cNvPr id="2" name="Line 2"/>
        <xdr:cNvSpPr>
          <a:spLocks/>
        </xdr:cNvSpPr>
      </xdr:nvSpPr>
      <xdr:spPr>
        <a:xfrm>
          <a:off x="4714875" y="102870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104775</xdr:rowOff>
    </xdr:from>
    <xdr:to>
      <xdr:col>1</xdr:col>
      <xdr:colOff>1314450</xdr:colOff>
      <xdr:row>5</xdr:row>
      <xdr:rowOff>104775</xdr:rowOff>
    </xdr:to>
    <xdr:sp>
      <xdr:nvSpPr>
        <xdr:cNvPr id="1" name="Line 13"/>
        <xdr:cNvSpPr>
          <a:spLocks/>
        </xdr:cNvSpPr>
      </xdr:nvSpPr>
      <xdr:spPr>
        <a:xfrm flipH="1">
          <a:off x="247650" y="102870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5</xdr:row>
      <xdr:rowOff>104775</xdr:rowOff>
    </xdr:from>
    <xdr:to>
      <xdr:col>8</xdr:col>
      <xdr:colOff>828675</xdr:colOff>
      <xdr:row>5</xdr:row>
      <xdr:rowOff>104775</xdr:rowOff>
    </xdr:to>
    <xdr:sp>
      <xdr:nvSpPr>
        <xdr:cNvPr id="2" name="Line 14"/>
        <xdr:cNvSpPr>
          <a:spLocks/>
        </xdr:cNvSpPr>
      </xdr:nvSpPr>
      <xdr:spPr>
        <a:xfrm>
          <a:off x="5648325" y="102870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95250</xdr:rowOff>
    </xdr:from>
    <xdr:to>
      <xdr:col>2</xdr:col>
      <xdr:colOff>285750</xdr:colOff>
      <xdr:row>5</xdr:row>
      <xdr:rowOff>95250</xdr:rowOff>
    </xdr:to>
    <xdr:sp>
      <xdr:nvSpPr>
        <xdr:cNvPr id="1" name="Line 1"/>
        <xdr:cNvSpPr>
          <a:spLocks/>
        </xdr:cNvSpPr>
      </xdr:nvSpPr>
      <xdr:spPr>
        <a:xfrm>
          <a:off x="47625" y="10953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5</xdr:row>
      <xdr:rowOff>114300</xdr:rowOff>
    </xdr:from>
    <xdr:to>
      <xdr:col>10</xdr:col>
      <xdr:colOff>742950</xdr:colOff>
      <xdr:row>5</xdr:row>
      <xdr:rowOff>114300</xdr:rowOff>
    </xdr:to>
    <xdr:sp>
      <xdr:nvSpPr>
        <xdr:cNvPr id="2" name="Line 2"/>
        <xdr:cNvSpPr>
          <a:spLocks/>
        </xdr:cNvSpPr>
      </xdr:nvSpPr>
      <xdr:spPr>
        <a:xfrm>
          <a:off x="4886325" y="111442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2</xdr:row>
      <xdr:rowOff>0</xdr:rowOff>
    </xdr:from>
    <xdr:ext cx="76200" cy="200025"/>
    <xdr:sp>
      <xdr:nvSpPr>
        <xdr:cNvPr id="1" name="TextBox 3"/>
        <xdr:cNvSpPr txBox="1">
          <a:spLocks noChangeArrowheads="1"/>
        </xdr:cNvSpPr>
      </xdr:nvSpPr>
      <xdr:spPr>
        <a:xfrm>
          <a:off x="904875" y="40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8</xdr:row>
      <xdr:rowOff>0</xdr:rowOff>
    </xdr:from>
    <xdr:ext cx="6667500" cy="1400175"/>
    <xdr:sp>
      <xdr:nvSpPr>
        <xdr:cNvPr id="2" name="TextBox 4"/>
        <xdr:cNvSpPr txBox="1">
          <a:spLocks noChangeArrowheads="1"/>
        </xdr:cNvSpPr>
      </xdr:nvSpPr>
      <xdr:spPr>
        <a:xfrm>
          <a:off x="285750" y="1600200"/>
          <a:ext cx="6667500" cy="1400175"/>
        </a:xfrm>
        <a:prstGeom prst="rect">
          <a:avLst/>
        </a:prstGeom>
        <a:noFill/>
        <a:ln w="9525" cmpd="sng">
          <a:noFill/>
        </a:ln>
      </xdr:spPr>
      <xdr:txBody>
        <a:bodyPr vertOverflow="clip" wrap="square"/>
        <a:p>
          <a:pPr algn="just">
            <a:defRPr/>
          </a:pPr>
          <a:r>
            <a:rPr lang="en-US" cap="none" sz="1200" b="0" i="0" u="none" baseline="0"/>
            <a:t>This interim financial report is unaudited and has been prepared in accordance with MASB 26, Interim Financial Reporting. The accounting policies and methods of computation adopted by the Group in this report are consistent with those adopted in the annual audited financial statements for the year ended 31 December 2001.
The interim financial report should be read in conjunction with the audited financial statements of the Group for the year ended 31 December 2001.</a:t>
          </a:r>
        </a:p>
      </xdr:txBody>
    </xdr:sp>
    <xdr:clientData/>
  </xdr:oneCellAnchor>
  <xdr:twoCellAnchor>
    <xdr:from>
      <xdr:col>1</xdr:col>
      <xdr:colOff>0</xdr:colOff>
      <xdr:row>129</xdr:row>
      <xdr:rowOff>0</xdr:rowOff>
    </xdr:from>
    <xdr:to>
      <xdr:col>10</xdr:col>
      <xdr:colOff>819150</xdr:colOff>
      <xdr:row>133</xdr:row>
      <xdr:rowOff>0</xdr:rowOff>
    </xdr:to>
    <xdr:sp>
      <xdr:nvSpPr>
        <xdr:cNvPr id="3" name="TextBox 5"/>
        <xdr:cNvSpPr txBox="1">
          <a:spLocks noChangeArrowheads="1"/>
        </xdr:cNvSpPr>
      </xdr:nvSpPr>
      <xdr:spPr>
        <a:xfrm>
          <a:off x="276225" y="25803225"/>
          <a:ext cx="6657975" cy="800100"/>
        </a:xfrm>
        <a:prstGeom prst="rect">
          <a:avLst/>
        </a:prstGeom>
        <a:noFill/>
        <a:ln w="9525" cmpd="sng">
          <a:noFill/>
        </a:ln>
      </xdr:spPr>
      <xdr:txBody>
        <a:bodyPr vertOverflow="clip" wrap="square"/>
        <a:p>
          <a:pPr algn="l">
            <a:defRPr/>
          </a:pPr>
          <a:r>
            <a:rPr lang="en-US" cap="none" sz="1200" b="0" i="0" u="none" baseline="0"/>
            <a:t>The Group's effective rate of taxation for the current year to date is higher than the statutory rate of taxation as losses of certain subsidiary companies cannot be set off against profits made by other companies in the Group as no group relief is available. The effective tax rate on the Group's profit for the corresponding period last year is lower than the statutory tax rate due to non-taxable capital gain of an associated company.</a:t>
          </a:r>
        </a:p>
      </xdr:txBody>
    </xdr:sp>
    <xdr:clientData/>
  </xdr:twoCellAnchor>
  <xdr:twoCellAnchor>
    <xdr:from>
      <xdr:col>1</xdr:col>
      <xdr:colOff>0</xdr:colOff>
      <xdr:row>135</xdr:row>
      <xdr:rowOff>0</xdr:rowOff>
    </xdr:from>
    <xdr:to>
      <xdr:col>11</xdr:col>
      <xdr:colOff>9525</xdr:colOff>
      <xdr:row>137</xdr:row>
      <xdr:rowOff>0</xdr:rowOff>
    </xdr:to>
    <xdr:sp>
      <xdr:nvSpPr>
        <xdr:cNvPr id="4" name="TextBox 6"/>
        <xdr:cNvSpPr txBox="1">
          <a:spLocks noChangeArrowheads="1"/>
        </xdr:cNvSpPr>
      </xdr:nvSpPr>
      <xdr:spPr>
        <a:xfrm>
          <a:off x="276225" y="27003375"/>
          <a:ext cx="6667500" cy="400050"/>
        </a:xfrm>
        <a:prstGeom prst="rect">
          <a:avLst/>
        </a:prstGeom>
        <a:noFill/>
        <a:ln w="9525" cmpd="sng">
          <a:noFill/>
        </a:ln>
      </xdr:spPr>
      <xdr:txBody>
        <a:bodyPr vertOverflow="clip" wrap="square"/>
        <a:p>
          <a:pPr algn="just">
            <a:defRPr/>
          </a:pPr>
          <a:r>
            <a:rPr lang="en-US" cap="none" sz="1200" b="0" i="0" u="none" baseline="0"/>
            <a:t>No sale of unquoted investments or properties outside the ordinary course of business of the Group took place during the financial period under review.</a:t>
          </a:r>
        </a:p>
      </xdr:txBody>
    </xdr:sp>
    <xdr:clientData/>
  </xdr:twoCellAnchor>
  <xdr:twoCellAnchor>
    <xdr:from>
      <xdr:col>2</xdr:col>
      <xdr:colOff>9525</xdr:colOff>
      <xdr:row>156</xdr:row>
      <xdr:rowOff>0</xdr:rowOff>
    </xdr:from>
    <xdr:to>
      <xdr:col>11</xdr:col>
      <xdr:colOff>0</xdr:colOff>
      <xdr:row>156</xdr:row>
      <xdr:rowOff>0</xdr:rowOff>
    </xdr:to>
    <xdr:sp>
      <xdr:nvSpPr>
        <xdr:cNvPr id="5" name="TextBox 7"/>
        <xdr:cNvSpPr txBox="1">
          <a:spLocks noChangeArrowheads="1"/>
        </xdr:cNvSpPr>
      </xdr:nvSpPr>
      <xdr:spPr>
        <a:xfrm>
          <a:off x="533400" y="31203900"/>
          <a:ext cx="64008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2</xdr:col>
      <xdr:colOff>9525</xdr:colOff>
      <xdr:row>156</xdr:row>
      <xdr:rowOff>0</xdr:rowOff>
    </xdr:from>
    <xdr:to>
      <xdr:col>10</xdr:col>
      <xdr:colOff>819150</xdr:colOff>
      <xdr:row>156</xdr:row>
      <xdr:rowOff>0</xdr:rowOff>
    </xdr:to>
    <xdr:sp>
      <xdr:nvSpPr>
        <xdr:cNvPr id="6" name="TextBox 8"/>
        <xdr:cNvSpPr txBox="1">
          <a:spLocks noChangeArrowheads="1"/>
        </xdr:cNvSpPr>
      </xdr:nvSpPr>
      <xdr:spPr>
        <a:xfrm>
          <a:off x="533400" y="31203900"/>
          <a:ext cx="64008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0</xdr:col>
      <xdr:colOff>266700</xdr:colOff>
      <xdr:row>157</xdr:row>
      <xdr:rowOff>0</xdr:rowOff>
    </xdr:from>
    <xdr:to>
      <xdr:col>10</xdr:col>
      <xdr:colOff>809625</xdr:colOff>
      <xdr:row>160</xdr:row>
      <xdr:rowOff>0</xdr:rowOff>
    </xdr:to>
    <xdr:sp>
      <xdr:nvSpPr>
        <xdr:cNvPr id="7" name="TextBox 9"/>
        <xdr:cNvSpPr txBox="1">
          <a:spLocks noChangeArrowheads="1"/>
        </xdr:cNvSpPr>
      </xdr:nvSpPr>
      <xdr:spPr>
        <a:xfrm>
          <a:off x="266700" y="31403925"/>
          <a:ext cx="6657975" cy="600075"/>
        </a:xfrm>
        <a:prstGeom prst="rect">
          <a:avLst/>
        </a:prstGeom>
        <a:noFill/>
        <a:ln w="9525" cmpd="sng">
          <a:noFill/>
        </a:ln>
      </xdr:spPr>
      <xdr:txBody>
        <a:bodyPr vertOverflow="clip" wrap="square"/>
        <a:p>
          <a:pPr algn="just">
            <a:defRPr/>
          </a:pPr>
          <a:r>
            <a:rPr lang="en-US" cap="none" sz="1200" b="0" i="0" u="none" baseline="0"/>
            <a:t>The Special Bumiputra Issue ("SBI") of 31,000,000 new ordinary shares of RM1.00 each in the Company to Bumiputra investors approved by the Ministry of International Trade and Industry at an issue price of RM1.00 per share is still pending implementation.</a:t>
          </a:r>
        </a:p>
      </xdr:txBody>
    </xdr:sp>
    <xdr:clientData/>
  </xdr:twoCellAnchor>
  <xdr:twoCellAnchor>
    <xdr:from>
      <xdr:col>1</xdr:col>
      <xdr:colOff>9525</xdr:colOff>
      <xdr:row>161</xdr:row>
      <xdr:rowOff>0</xdr:rowOff>
    </xdr:from>
    <xdr:to>
      <xdr:col>10</xdr:col>
      <xdr:colOff>819150</xdr:colOff>
      <xdr:row>161</xdr:row>
      <xdr:rowOff>0</xdr:rowOff>
    </xdr:to>
    <xdr:sp>
      <xdr:nvSpPr>
        <xdr:cNvPr id="8" name="TextBox 10"/>
        <xdr:cNvSpPr txBox="1">
          <a:spLocks noChangeArrowheads="1"/>
        </xdr:cNvSpPr>
      </xdr:nvSpPr>
      <xdr:spPr>
        <a:xfrm>
          <a:off x="285750" y="32204025"/>
          <a:ext cx="66484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1</xdr:col>
      <xdr:colOff>9525</xdr:colOff>
      <xdr:row>179</xdr:row>
      <xdr:rowOff>0</xdr:rowOff>
    </xdr:from>
    <xdr:to>
      <xdr:col>11</xdr:col>
      <xdr:colOff>0</xdr:colOff>
      <xdr:row>179</xdr:row>
      <xdr:rowOff>0</xdr:rowOff>
    </xdr:to>
    <xdr:sp>
      <xdr:nvSpPr>
        <xdr:cNvPr id="9" name="TextBox 11"/>
        <xdr:cNvSpPr txBox="1">
          <a:spLocks noChangeArrowheads="1"/>
        </xdr:cNvSpPr>
      </xdr:nvSpPr>
      <xdr:spPr>
        <a:xfrm>
          <a:off x="285750" y="35804475"/>
          <a:ext cx="664845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1</xdr:col>
      <xdr:colOff>9525</xdr:colOff>
      <xdr:row>179</xdr:row>
      <xdr:rowOff>0</xdr:rowOff>
    </xdr:from>
    <xdr:to>
      <xdr:col>11</xdr:col>
      <xdr:colOff>0</xdr:colOff>
      <xdr:row>179</xdr:row>
      <xdr:rowOff>0</xdr:rowOff>
    </xdr:to>
    <xdr:sp>
      <xdr:nvSpPr>
        <xdr:cNvPr id="10" name="TextBox 12"/>
        <xdr:cNvSpPr txBox="1">
          <a:spLocks noChangeArrowheads="1"/>
        </xdr:cNvSpPr>
      </xdr:nvSpPr>
      <xdr:spPr>
        <a:xfrm>
          <a:off x="285750" y="35804475"/>
          <a:ext cx="664845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1</xdr:col>
      <xdr:colOff>9525</xdr:colOff>
      <xdr:row>179</xdr:row>
      <xdr:rowOff>0</xdr:rowOff>
    </xdr:from>
    <xdr:to>
      <xdr:col>10</xdr:col>
      <xdr:colOff>819150</xdr:colOff>
      <xdr:row>179</xdr:row>
      <xdr:rowOff>0</xdr:rowOff>
    </xdr:to>
    <xdr:sp>
      <xdr:nvSpPr>
        <xdr:cNvPr id="11" name="TextBox 13"/>
        <xdr:cNvSpPr txBox="1">
          <a:spLocks noChangeArrowheads="1"/>
        </xdr:cNvSpPr>
      </xdr:nvSpPr>
      <xdr:spPr>
        <a:xfrm>
          <a:off x="285750" y="35804475"/>
          <a:ext cx="664845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1</xdr:col>
      <xdr:colOff>9525</xdr:colOff>
      <xdr:row>182</xdr:row>
      <xdr:rowOff>0</xdr:rowOff>
    </xdr:from>
    <xdr:to>
      <xdr:col>11</xdr:col>
      <xdr:colOff>0</xdr:colOff>
      <xdr:row>182</xdr:row>
      <xdr:rowOff>0</xdr:rowOff>
    </xdr:to>
    <xdr:sp>
      <xdr:nvSpPr>
        <xdr:cNvPr id="12" name="TextBox 14"/>
        <xdr:cNvSpPr txBox="1">
          <a:spLocks noChangeArrowheads="1"/>
        </xdr:cNvSpPr>
      </xdr:nvSpPr>
      <xdr:spPr>
        <a:xfrm>
          <a:off x="285750" y="36404550"/>
          <a:ext cx="664845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Kunming City in the Province of Yunnan,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1</xdr:col>
      <xdr:colOff>0</xdr:colOff>
      <xdr:row>172</xdr:row>
      <xdr:rowOff>0</xdr:rowOff>
    </xdr:from>
    <xdr:to>
      <xdr:col>10</xdr:col>
      <xdr:colOff>819150</xdr:colOff>
      <xdr:row>174</xdr:row>
      <xdr:rowOff>0</xdr:rowOff>
    </xdr:to>
    <xdr:sp>
      <xdr:nvSpPr>
        <xdr:cNvPr id="13" name="TextBox 15"/>
        <xdr:cNvSpPr txBox="1">
          <a:spLocks noChangeArrowheads="1"/>
        </xdr:cNvSpPr>
      </xdr:nvSpPr>
      <xdr:spPr>
        <a:xfrm>
          <a:off x="276225" y="34404300"/>
          <a:ext cx="6657975" cy="400050"/>
        </a:xfrm>
        <a:prstGeom prst="rect">
          <a:avLst/>
        </a:prstGeom>
        <a:noFill/>
        <a:ln w="9525" cmpd="sng">
          <a:noFill/>
        </a:ln>
      </xdr:spPr>
      <xdr:txBody>
        <a:bodyPr vertOverflow="clip" wrap="square"/>
        <a:p>
          <a:pPr algn="just">
            <a:defRPr/>
          </a:pPr>
          <a:r>
            <a:rPr lang="en-US" cap="none" sz="1200" b="0" i="0" u="none" baseline="0"/>
            <a:t>The Group does not have any financial instrument with off-balance sheet risk as at the end of the financial period under review and to the date of this announcement.</a:t>
          </a:r>
        </a:p>
      </xdr:txBody>
    </xdr:sp>
    <xdr:clientData/>
  </xdr:twoCellAnchor>
  <xdr:twoCellAnchor>
    <xdr:from>
      <xdr:col>0</xdr:col>
      <xdr:colOff>238125</xdr:colOff>
      <xdr:row>176</xdr:row>
      <xdr:rowOff>0</xdr:rowOff>
    </xdr:from>
    <xdr:to>
      <xdr:col>10</xdr:col>
      <xdr:colOff>809625</xdr:colOff>
      <xdr:row>177</xdr:row>
      <xdr:rowOff>190500</xdr:rowOff>
    </xdr:to>
    <xdr:sp>
      <xdr:nvSpPr>
        <xdr:cNvPr id="14" name="TextBox 16"/>
        <xdr:cNvSpPr txBox="1">
          <a:spLocks noChangeArrowheads="1"/>
        </xdr:cNvSpPr>
      </xdr:nvSpPr>
      <xdr:spPr>
        <a:xfrm>
          <a:off x="238125" y="35204400"/>
          <a:ext cx="6686550" cy="390525"/>
        </a:xfrm>
        <a:prstGeom prst="rect">
          <a:avLst/>
        </a:prstGeom>
        <a:noFill/>
        <a:ln w="9525" cmpd="sng">
          <a:noFill/>
        </a:ln>
      </xdr:spPr>
      <xdr:txBody>
        <a:bodyPr vertOverflow="clip" wrap="square"/>
        <a:p>
          <a:pPr algn="just">
            <a:defRPr/>
          </a:pPr>
          <a:r>
            <a:rPr lang="en-US" cap="none" sz="1200" b="0" i="0" u="none" baseline="0"/>
            <a:t>There is no pending material litigation as at the date of this announcement, the value of which exceeds 5% of the Group's net tangible assets.</a:t>
          </a:r>
        </a:p>
      </xdr:txBody>
    </xdr:sp>
    <xdr:clientData/>
  </xdr:twoCellAnchor>
  <xdr:twoCellAnchor>
    <xdr:from>
      <xdr:col>1</xdr:col>
      <xdr:colOff>238125</xdr:colOff>
      <xdr:row>156</xdr:row>
      <xdr:rowOff>0</xdr:rowOff>
    </xdr:from>
    <xdr:to>
      <xdr:col>10</xdr:col>
      <xdr:colOff>809625</xdr:colOff>
      <xdr:row>156</xdr:row>
      <xdr:rowOff>0</xdr:rowOff>
    </xdr:to>
    <xdr:sp>
      <xdr:nvSpPr>
        <xdr:cNvPr id="15" name="TextBox 17"/>
        <xdr:cNvSpPr txBox="1">
          <a:spLocks noChangeArrowheads="1"/>
        </xdr:cNvSpPr>
      </xdr:nvSpPr>
      <xdr:spPr>
        <a:xfrm>
          <a:off x="514350" y="31203900"/>
          <a:ext cx="6410325"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twoCellAnchor>
    <xdr:from>
      <xdr:col>1</xdr:col>
      <xdr:colOff>0</xdr:colOff>
      <xdr:row>30</xdr:row>
      <xdr:rowOff>190500</xdr:rowOff>
    </xdr:from>
    <xdr:to>
      <xdr:col>10</xdr:col>
      <xdr:colOff>819150</xdr:colOff>
      <xdr:row>33</xdr:row>
      <xdr:rowOff>0</xdr:rowOff>
    </xdr:to>
    <xdr:sp>
      <xdr:nvSpPr>
        <xdr:cNvPr id="16" name="TextBox 18"/>
        <xdr:cNvSpPr txBox="1">
          <a:spLocks noChangeArrowheads="1"/>
        </xdr:cNvSpPr>
      </xdr:nvSpPr>
      <xdr:spPr>
        <a:xfrm>
          <a:off x="276225" y="6191250"/>
          <a:ext cx="6657975" cy="409575"/>
        </a:xfrm>
        <a:prstGeom prst="rect">
          <a:avLst/>
        </a:prstGeom>
        <a:noFill/>
        <a:ln w="9525" cmpd="sng">
          <a:noFill/>
        </a:ln>
      </xdr:spPr>
      <xdr:txBody>
        <a:bodyPr vertOverflow="clip" wrap="square" anchor="b"/>
        <a:p>
          <a:pPr algn="just">
            <a:defRPr/>
          </a:pPr>
          <a:r>
            <a:rPr lang="en-US" cap="none" sz="1200" b="0" i="0" u="none" baseline="0"/>
            <a:t>There was no change in estimates of amounts reported in prior interim periods of the current financial year or prior financial year.</a:t>
          </a:r>
        </a:p>
      </xdr:txBody>
    </xdr:sp>
    <xdr:clientData/>
  </xdr:twoCellAnchor>
  <xdr:twoCellAnchor>
    <xdr:from>
      <xdr:col>1</xdr:col>
      <xdr:colOff>0</xdr:colOff>
      <xdr:row>35</xdr:row>
      <xdr:rowOff>9525</xdr:rowOff>
    </xdr:from>
    <xdr:to>
      <xdr:col>11</xdr:col>
      <xdr:colOff>0</xdr:colOff>
      <xdr:row>37</xdr:row>
      <xdr:rowOff>0</xdr:rowOff>
    </xdr:to>
    <xdr:sp>
      <xdr:nvSpPr>
        <xdr:cNvPr id="17" name="TextBox 19"/>
        <xdr:cNvSpPr txBox="1">
          <a:spLocks noChangeArrowheads="1"/>
        </xdr:cNvSpPr>
      </xdr:nvSpPr>
      <xdr:spPr>
        <a:xfrm>
          <a:off x="276225" y="7010400"/>
          <a:ext cx="6657975" cy="390525"/>
        </a:xfrm>
        <a:prstGeom prst="rect">
          <a:avLst/>
        </a:prstGeom>
        <a:noFill/>
        <a:ln w="9525" cmpd="sng">
          <a:noFill/>
        </a:ln>
      </xdr:spPr>
      <xdr:txBody>
        <a:bodyPr vertOverflow="clip" wrap="square"/>
        <a:p>
          <a:pPr algn="l">
            <a:defRPr/>
          </a:pPr>
          <a:r>
            <a:rPr lang="en-US" cap="none" sz="1200" b="0" i="0" u="none" baseline="0"/>
            <a:t>There was no issuance, cancellation, repurchase, resale or repayment of debt and equity securities for the current financial year to date other than as follows:</a:t>
          </a:r>
        </a:p>
      </xdr:txBody>
    </xdr:sp>
    <xdr:clientData/>
  </xdr:twoCellAnchor>
  <xdr:oneCellAnchor>
    <xdr:from>
      <xdr:col>2</xdr:col>
      <xdr:colOff>619125</xdr:colOff>
      <xdr:row>32</xdr:row>
      <xdr:rowOff>66675</xdr:rowOff>
    </xdr:from>
    <xdr:ext cx="76200" cy="200025"/>
    <xdr:sp>
      <xdr:nvSpPr>
        <xdr:cNvPr id="18" name="TextBox 20"/>
        <xdr:cNvSpPr txBox="1">
          <a:spLocks noChangeArrowheads="1"/>
        </xdr:cNvSpPr>
      </xdr:nvSpPr>
      <xdr:spPr>
        <a:xfrm>
          <a:off x="1143000" y="6467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62</xdr:row>
      <xdr:rowOff>47625</xdr:rowOff>
    </xdr:from>
    <xdr:to>
      <xdr:col>11</xdr:col>
      <xdr:colOff>0</xdr:colOff>
      <xdr:row>64</xdr:row>
      <xdr:rowOff>38100</xdr:rowOff>
    </xdr:to>
    <xdr:sp>
      <xdr:nvSpPr>
        <xdr:cNvPr id="19" name="TextBox 21"/>
        <xdr:cNvSpPr txBox="1">
          <a:spLocks noChangeArrowheads="1"/>
        </xdr:cNvSpPr>
      </xdr:nvSpPr>
      <xdr:spPr>
        <a:xfrm>
          <a:off x="276225" y="12449175"/>
          <a:ext cx="6657975" cy="390525"/>
        </a:xfrm>
        <a:prstGeom prst="rect">
          <a:avLst/>
        </a:prstGeom>
        <a:noFill/>
        <a:ln w="9525" cmpd="sng">
          <a:noFill/>
        </a:ln>
      </xdr:spPr>
      <xdr:txBody>
        <a:bodyPr vertOverflow="clip" wrap="square"/>
        <a:p>
          <a:pPr algn="l">
            <a:defRPr/>
          </a:pPr>
          <a:r>
            <a:rPr lang="en-US" cap="none" sz="1200" b="0" i="0" u="none" baseline="0"/>
            <a:t>The valuations of property, plant and equipment have been brought forward without any amendments from the previous annual audited financial statement.</a:t>
          </a:r>
        </a:p>
      </xdr:txBody>
    </xdr:sp>
    <xdr:clientData/>
  </xdr:twoCellAnchor>
  <xdr:twoCellAnchor>
    <xdr:from>
      <xdr:col>1</xdr:col>
      <xdr:colOff>0</xdr:colOff>
      <xdr:row>66</xdr:row>
      <xdr:rowOff>0</xdr:rowOff>
    </xdr:from>
    <xdr:to>
      <xdr:col>10</xdr:col>
      <xdr:colOff>819150</xdr:colOff>
      <xdr:row>68</xdr:row>
      <xdr:rowOff>0</xdr:rowOff>
    </xdr:to>
    <xdr:sp>
      <xdr:nvSpPr>
        <xdr:cNvPr id="20" name="TextBox 22"/>
        <xdr:cNvSpPr txBox="1">
          <a:spLocks noChangeArrowheads="1"/>
        </xdr:cNvSpPr>
      </xdr:nvSpPr>
      <xdr:spPr>
        <a:xfrm>
          <a:off x="276225" y="13201650"/>
          <a:ext cx="6657975" cy="400050"/>
        </a:xfrm>
        <a:prstGeom prst="rect">
          <a:avLst/>
        </a:prstGeom>
        <a:noFill/>
        <a:ln w="9525" cmpd="sng">
          <a:noFill/>
        </a:ln>
      </xdr:spPr>
      <xdr:txBody>
        <a:bodyPr vertOverflow="clip" wrap="square" anchor="dist"/>
        <a:p>
          <a:pPr algn="l">
            <a:defRPr/>
          </a:pPr>
          <a:r>
            <a:rPr lang="en-US" cap="none" sz="1200" b="0" i="0" u="none" baseline="0"/>
            <a:t>As at the date of this report there is no material event subsequent to the end of the period under review that has not been reflected in the financial statements.</a:t>
          </a:r>
        </a:p>
      </xdr:txBody>
    </xdr:sp>
    <xdr:clientData/>
  </xdr:twoCellAnchor>
  <xdr:twoCellAnchor>
    <xdr:from>
      <xdr:col>2</xdr:col>
      <xdr:colOff>9525</xdr:colOff>
      <xdr:row>70</xdr:row>
      <xdr:rowOff>0</xdr:rowOff>
    </xdr:from>
    <xdr:to>
      <xdr:col>10</xdr:col>
      <xdr:colOff>819150</xdr:colOff>
      <xdr:row>74</xdr:row>
      <xdr:rowOff>0</xdr:rowOff>
    </xdr:to>
    <xdr:sp>
      <xdr:nvSpPr>
        <xdr:cNvPr id="21" name="TextBox 23"/>
        <xdr:cNvSpPr txBox="1">
          <a:spLocks noChangeArrowheads="1"/>
        </xdr:cNvSpPr>
      </xdr:nvSpPr>
      <xdr:spPr>
        <a:xfrm>
          <a:off x="533400" y="14001750"/>
          <a:ext cx="6400800" cy="800100"/>
        </a:xfrm>
        <a:prstGeom prst="rect">
          <a:avLst/>
        </a:prstGeom>
        <a:noFill/>
        <a:ln w="9525" cmpd="sng">
          <a:noFill/>
        </a:ln>
      </xdr:spPr>
      <xdr:txBody>
        <a:bodyPr vertOverflow="clip" wrap="square"/>
        <a:p>
          <a:pPr algn="just">
            <a:defRPr/>
          </a:pPr>
          <a:r>
            <a:rPr lang="en-US" cap="none" sz="1200" b="0" i="0" u="none" baseline="0"/>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a:t>
          </a:r>
        </a:p>
      </xdr:txBody>
    </xdr:sp>
    <xdr:clientData/>
  </xdr:twoCellAnchor>
  <xdr:twoCellAnchor>
    <xdr:from>
      <xdr:col>2</xdr:col>
      <xdr:colOff>9525</xdr:colOff>
      <xdr:row>75</xdr:row>
      <xdr:rowOff>0</xdr:rowOff>
    </xdr:from>
    <xdr:to>
      <xdr:col>10</xdr:col>
      <xdr:colOff>819150</xdr:colOff>
      <xdr:row>79</xdr:row>
      <xdr:rowOff>0</xdr:rowOff>
    </xdr:to>
    <xdr:sp>
      <xdr:nvSpPr>
        <xdr:cNvPr id="22" name="TextBox 24"/>
        <xdr:cNvSpPr txBox="1">
          <a:spLocks noChangeArrowheads="1"/>
        </xdr:cNvSpPr>
      </xdr:nvSpPr>
      <xdr:spPr>
        <a:xfrm>
          <a:off x="533400" y="15001875"/>
          <a:ext cx="6400800" cy="800100"/>
        </a:xfrm>
        <a:prstGeom prst="rect">
          <a:avLst/>
        </a:prstGeom>
        <a:noFill/>
        <a:ln w="9525" cmpd="sng">
          <a:noFill/>
        </a:ln>
      </xdr:spPr>
      <xdr:txBody>
        <a:bodyPr vertOverflow="clip" wrap="square"/>
        <a:p>
          <a:pPr algn="just">
            <a:defRPr/>
          </a:pPr>
          <a:r>
            <a:rPr lang="en-US" cap="none" sz="1200" b="0" i="0" u="none" baseline="0"/>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a:t>
          </a:r>
        </a:p>
      </xdr:txBody>
    </xdr:sp>
    <xdr:clientData/>
  </xdr:twoCellAnchor>
  <xdr:twoCellAnchor>
    <xdr:from>
      <xdr:col>2</xdr:col>
      <xdr:colOff>0</xdr:colOff>
      <xdr:row>80</xdr:row>
      <xdr:rowOff>0</xdr:rowOff>
    </xdr:from>
    <xdr:to>
      <xdr:col>10</xdr:col>
      <xdr:colOff>819150</xdr:colOff>
      <xdr:row>82</xdr:row>
      <xdr:rowOff>9525</xdr:rowOff>
    </xdr:to>
    <xdr:sp>
      <xdr:nvSpPr>
        <xdr:cNvPr id="23" name="TextBox 25"/>
        <xdr:cNvSpPr txBox="1">
          <a:spLocks noChangeArrowheads="1"/>
        </xdr:cNvSpPr>
      </xdr:nvSpPr>
      <xdr:spPr>
        <a:xfrm>
          <a:off x="523875" y="16002000"/>
          <a:ext cx="6410325" cy="409575"/>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a:t>
          </a:r>
        </a:p>
      </xdr:txBody>
    </xdr:sp>
    <xdr:clientData/>
  </xdr:twoCellAnchor>
  <xdr:twoCellAnchor>
    <xdr:from>
      <xdr:col>1</xdr:col>
      <xdr:colOff>0</xdr:colOff>
      <xdr:row>84</xdr:row>
      <xdr:rowOff>0</xdr:rowOff>
    </xdr:from>
    <xdr:to>
      <xdr:col>11</xdr:col>
      <xdr:colOff>19050</xdr:colOff>
      <xdr:row>86</xdr:row>
      <xdr:rowOff>0</xdr:rowOff>
    </xdr:to>
    <xdr:sp>
      <xdr:nvSpPr>
        <xdr:cNvPr id="24" name="TextBox 26"/>
        <xdr:cNvSpPr txBox="1">
          <a:spLocks noChangeArrowheads="1"/>
        </xdr:cNvSpPr>
      </xdr:nvSpPr>
      <xdr:spPr>
        <a:xfrm>
          <a:off x="276225" y="16802100"/>
          <a:ext cx="6677025" cy="400050"/>
        </a:xfrm>
        <a:prstGeom prst="rect">
          <a:avLst/>
        </a:prstGeom>
        <a:noFill/>
        <a:ln w="9525" cmpd="sng">
          <a:noFill/>
        </a:ln>
      </xdr:spPr>
      <xdr:txBody>
        <a:bodyPr vertOverflow="clip" wrap="square"/>
        <a:p>
          <a:pPr algn="just">
            <a:defRPr/>
          </a:pPr>
          <a:r>
            <a:rPr lang="en-US" cap="none" sz="1200" b="0" i="0" u="none" baseline="0"/>
            <a:t>As at the date of this report, the contingent liability for the Company relates to unsecured corporate guarantees of RM48.6 million given to banks for credit facilities granted to certain subsidiary companies.</a:t>
          </a:r>
        </a:p>
      </xdr:txBody>
    </xdr:sp>
    <xdr:clientData/>
  </xdr:twoCellAnchor>
  <xdr:twoCellAnchor>
    <xdr:from>
      <xdr:col>2</xdr:col>
      <xdr:colOff>9525</xdr:colOff>
      <xdr:row>184</xdr:row>
      <xdr:rowOff>0</xdr:rowOff>
    </xdr:from>
    <xdr:to>
      <xdr:col>11</xdr:col>
      <xdr:colOff>0</xdr:colOff>
      <xdr:row>187</xdr:row>
      <xdr:rowOff>0</xdr:rowOff>
    </xdr:to>
    <xdr:sp>
      <xdr:nvSpPr>
        <xdr:cNvPr id="25" name="TextBox 27"/>
        <xdr:cNvSpPr txBox="1">
          <a:spLocks noChangeArrowheads="1"/>
        </xdr:cNvSpPr>
      </xdr:nvSpPr>
      <xdr:spPr>
        <a:xfrm>
          <a:off x="533400" y="36804600"/>
          <a:ext cx="6400800" cy="600075"/>
        </a:xfrm>
        <a:prstGeom prst="rect">
          <a:avLst/>
        </a:prstGeom>
        <a:noFill/>
        <a:ln w="9525" cmpd="sng">
          <a:noFill/>
        </a:ln>
      </xdr:spPr>
      <xdr:txBody>
        <a:bodyPr vertOverflow="clip" wrap="square"/>
        <a:p>
          <a:pPr algn="just">
            <a:defRPr/>
          </a:pPr>
          <a:r>
            <a:rPr lang="en-US" cap="none" sz="1200" b="0" i="0" u="none" baseline="0"/>
            <a:t>The calculation of basic earnings per ordinary share is based on the net loss attributable to ordinary shareholders of RM24.5 million and the weighted average number of ordinary shares outstanding during the quarter of 259,525,583 calculated as follows:</a:t>
          </a:r>
        </a:p>
      </xdr:txBody>
    </xdr:sp>
    <xdr:clientData/>
  </xdr:twoCellAnchor>
  <xdr:twoCellAnchor>
    <xdr:from>
      <xdr:col>2</xdr:col>
      <xdr:colOff>9525</xdr:colOff>
      <xdr:row>193</xdr:row>
      <xdr:rowOff>0</xdr:rowOff>
    </xdr:from>
    <xdr:to>
      <xdr:col>10</xdr:col>
      <xdr:colOff>819150</xdr:colOff>
      <xdr:row>196</xdr:row>
      <xdr:rowOff>0</xdr:rowOff>
    </xdr:to>
    <xdr:sp>
      <xdr:nvSpPr>
        <xdr:cNvPr id="26" name="TextBox 28"/>
        <xdr:cNvSpPr txBox="1">
          <a:spLocks noChangeArrowheads="1"/>
        </xdr:cNvSpPr>
      </xdr:nvSpPr>
      <xdr:spPr>
        <a:xfrm>
          <a:off x="533400" y="38604825"/>
          <a:ext cx="6400800" cy="600075"/>
        </a:xfrm>
        <a:prstGeom prst="rect">
          <a:avLst/>
        </a:prstGeom>
        <a:noFill/>
        <a:ln w="9525" cmpd="sng">
          <a:noFill/>
        </a:ln>
      </xdr:spPr>
      <xdr:txBody>
        <a:bodyPr vertOverflow="clip" wrap="square"/>
        <a:p>
          <a:pPr algn="just">
            <a:defRPr/>
          </a:pPr>
          <a:r>
            <a:rPr lang="en-US" cap="none" sz="1100" b="0" i="0" u="none" baseline="0">
              <a:latin typeface="Arial Narrow"/>
              <a:ea typeface="Arial Narrow"/>
              <a:cs typeface="Arial Narrow"/>
            </a:rPr>
            <a:t>T</a:t>
          </a:r>
          <a:r>
            <a:rPr lang="en-US" cap="none" sz="1200" b="0" i="0" u="none" baseline="0">
              <a:latin typeface="Arial Narrow"/>
              <a:ea typeface="Arial Narrow"/>
              <a:cs typeface="Arial Narrow"/>
            </a:rPr>
            <a:t>he calculation of basic earnings per ordinary share is based on the net loss attributable to ordinary shareholders of RM24.5 million and the weighted average number of ordinary shares (diluted) outstanding during the quarter of 259,525,583 calculated as follows:</a:t>
          </a:r>
        </a:p>
      </xdr:txBody>
    </xdr:sp>
    <xdr:clientData/>
  </xdr:twoCellAnchor>
  <xdr:twoCellAnchor>
    <xdr:from>
      <xdr:col>1</xdr:col>
      <xdr:colOff>0</xdr:colOff>
      <xdr:row>101</xdr:row>
      <xdr:rowOff>0</xdr:rowOff>
    </xdr:from>
    <xdr:to>
      <xdr:col>11</xdr:col>
      <xdr:colOff>0</xdr:colOff>
      <xdr:row>105</xdr:row>
      <xdr:rowOff>0</xdr:rowOff>
    </xdr:to>
    <xdr:sp>
      <xdr:nvSpPr>
        <xdr:cNvPr id="27" name="TextBox 29"/>
        <xdr:cNvSpPr txBox="1">
          <a:spLocks noChangeArrowheads="1"/>
        </xdr:cNvSpPr>
      </xdr:nvSpPr>
      <xdr:spPr>
        <a:xfrm>
          <a:off x="276225" y="20202525"/>
          <a:ext cx="6657975" cy="800100"/>
        </a:xfrm>
        <a:prstGeom prst="rect">
          <a:avLst/>
        </a:prstGeom>
        <a:noFill/>
        <a:ln w="9525" cmpd="sng">
          <a:noFill/>
        </a:ln>
      </xdr:spPr>
      <xdr:txBody>
        <a:bodyPr vertOverflow="clip" wrap="square"/>
        <a:p>
          <a:pPr algn="just">
            <a:defRPr/>
          </a:pPr>
          <a:r>
            <a:rPr lang="en-US" cap="none" sz="1200" b="0" i="0" u="none" baseline="0"/>
            <a:t>The third quarter's results showed a loss before tax of RM20.4 million compared to a pre-tax profit of RM10.4 million reported for the previous quarter. The losses are attributed to the provision of RM5.4 million for diminution in value of quoted investments and development expenditure (capitalised interest) write-off amounting to RM20.8 million in accordance with the MASB 23 which came into effect during the year.</a:t>
          </a:r>
        </a:p>
      </xdr:txBody>
    </xdr:sp>
    <xdr:clientData/>
  </xdr:twoCellAnchor>
  <xdr:twoCellAnchor>
    <xdr:from>
      <xdr:col>1</xdr:col>
      <xdr:colOff>0</xdr:colOff>
      <xdr:row>88</xdr:row>
      <xdr:rowOff>0</xdr:rowOff>
    </xdr:from>
    <xdr:to>
      <xdr:col>11</xdr:col>
      <xdr:colOff>0</xdr:colOff>
      <xdr:row>92</xdr:row>
      <xdr:rowOff>0</xdr:rowOff>
    </xdr:to>
    <xdr:sp>
      <xdr:nvSpPr>
        <xdr:cNvPr id="28" name="TextBox 30"/>
        <xdr:cNvSpPr txBox="1">
          <a:spLocks noChangeArrowheads="1"/>
        </xdr:cNvSpPr>
      </xdr:nvSpPr>
      <xdr:spPr>
        <a:xfrm>
          <a:off x="276225" y="17602200"/>
          <a:ext cx="6657975" cy="800100"/>
        </a:xfrm>
        <a:prstGeom prst="rect">
          <a:avLst/>
        </a:prstGeom>
        <a:noFill/>
        <a:ln w="9525" cmpd="sng">
          <a:noFill/>
        </a:ln>
      </xdr:spPr>
      <xdr:txBody>
        <a:bodyPr vertOverflow="clip" wrap="square"/>
        <a:p>
          <a:pPr algn="l">
            <a:defRPr/>
          </a:pPr>
          <a:r>
            <a:rPr lang="en-US" cap="none" sz="1200" b="0" i="0" u="none" baseline="0"/>
            <a:t>The Group incurred a loss before tax of RM20.4 million for the current quarter under review compared to a pre-tax loss of RM6.9 million reported in the corresponding period last year.  As for the nine-month period ended 30 September 2002, the Group's pre-tax losses totalled RM42.5 million as compared to a profit before tax of RM25.9 million recorded during the same period in the preceding year.</a:t>
          </a:r>
        </a:p>
      </xdr:txBody>
    </xdr:sp>
    <xdr:clientData/>
  </xdr:twoCellAnchor>
  <xdr:twoCellAnchor>
    <xdr:from>
      <xdr:col>1</xdr:col>
      <xdr:colOff>0</xdr:colOff>
      <xdr:row>107</xdr:row>
      <xdr:rowOff>0</xdr:rowOff>
    </xdr:from>
    <xdr:to>
      <xdr:col>10</xdr:col>
      <xdr:colOff>809625</xdr:colOff>
      <xdr:row>109</xdr:row>
      <xdr:rowOff>0</xdr:rowOff>
    </xdr:to>
    <xdr:sp>
      <xdr:nvSpPr>
        <xdr:cNvPr id="29" name="TextBox 31"/>
        <xdr:cNvSpPr txBox="1">
          <a:spLocks noChangeArrowheads="1"/>
        </xdr:cNvSpPr>
      </xdr:nvSpPr>
      <xdr:spPr>
        <a:xfrm>
          <a:off x="276225" y="21402675"/>
          <a:ext cx="6648450" cy="400050"/>
        </a:xfrm>
        <a:prstGeom prst="rect">
          <a:avLst/>
        </a:prstGeom>
        <a:noFill/>
        <a:ln w="9525" cmpd="sng">
          <a:noFill/>
        </a:ln>
      </xdr:spPr>
      <xdr:txBody>
        <a:bodyPr vertOverflow="clip" wrap="square"/>
        <a:p>
          <a:pPr algn="just">
            <a:defRPr/>
          </a:pPr>
          <a:r>
            <a:rPr lang="en-US" cap="none" sz="1200" b="0" i="0" u="none" baseline="0"/>
            <a:t>The Directors are of the opinion that, barring any unforeseen events, the performance in the next quarter is expected to improve.</a:t>
          </a:r>
        </a:p>
      </xdr:txBody>
    </xdr:sp>
    <xdr:clientData/>
  </xdr:twoCellAnchor>
  <xdr:twoCellAnchor>
    <xdr:from>
      <xdr:col>1</xdr:col>
      <xdr:colOff>0</xdr:colOff>
      <xdr:row>37</xdr:row>
      <xdr:rowOff>0</xdr:rowOff>
    </xdr:from>
    <xdr:to>
      <xdr:col>11</xdr:col>
      <xdr:colOff>0</xdr:colOff>
      <xdr:row>40</xdr:row>
      <xdr:rowOff>0</xdr:rowOff>
    </xdr:to>
    <xdr:sp>
      <xdr:nvSpPr>
        <xdr:cNvPr id="30" name="TextBox 33"/>
        <xdr:cNvSpPr txBox="1">
          <a:spLocks noChangeArrowheads="1"/>
        </xdr:cNvSpPr>
      </xdr:nvSpPr>
      <xdr:spPr>
        <a:xfrm>
          <a:off x="276225" y="7400925"/>
          <a:ext cx="6657975" cy="600075"/>
        </a:xfrm>
        <a:prstGeom prst="rect">
          <a:avLst/>
        </a:prstGeom>
        <a:noFill/>
        <a:ln w="9525" cmpd="sng">
          <a:noFill/>
        </a:ln>
      </xdr:spPr>
      <xdr:txBody>
        <a:bodyPr vertOverflow="clip" wrap="square"/>
        <a:p>
          <a:pPr algn="just">
            <a:defRPr/>
          </a:pP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 total of 23,000 shares were issued at the price of RM1.05 per share during the current financial year pursuant to the ESOS.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view="pageBreakPreview" zoomScaleSheetLayoutView="100" workbookViewId="0" topLeftCell="A1">
      <selection activeCell="B1" sqref="B1"/>
    </sheetView>
  </sheetViews>
  <sheetFormatPr defaultColWidth="9.140625" defaultRowHeight="12.75"/>
  <cols>
    <col min="1" max="1" width="3.7109375" style="2" customWidth="1"/>
    <col min="2" max="2" width="48.7109375" style="2" customWidth="1"/>
    <col min="3" max="4" width="13.7109375" style="2" customWidth="1"/>
    <col min="5" max="5" width="1.7109375" style="2" customWidth="1"/>
    <col min="6" max="7" width="13.7109375" style="2" customWidth="1"/>
    <col min="8" max="16384" width="9.140625" style="2" customWidth="1"/>
  </cols>
  <sheetData>
    <row r="1" ht="15">
      <c r="B1" s="1" t="s">
        <v>225</v>
      </c>
    </row>
    <row r="3" spans="2:7" ht="15">
      <c r="B3" s="106" t="s">
        <v>204</v>
      </c>
      <c r="C3" s="106"/>
      <c r="D3" s="106"/>
      <c r="E3" s="106"/>
      <c r="F3" s="106"/>
      <c r="G3" s="106"/>
    </row>
    <row r="4" spans="2:5" ht="15">
      <c r="B4" s="1"/>
      <c r="C4" s="3"/>
      <c r="D4" s="3"/>
      <c r="E4" s="3"/>
    </row>
    <row r="5" spans="3:7" ht="15">
      <c r="C5" s="105" t="s">
        <v>178</v>
      </c>
      <c r="D5" s="105"/>
      <c r="E5" s="59"/>
      <c r="F5" s="105" t="s">
        <v>181</v>
      </c>
      <c r="G5" s="105"/>
    </row>
    <row r="6" spans="3:7" ht="15">
      <c r="C6" s="96" t="s">
        <v>179</v>
      </c>
      <c r="D6" s="96" t="s">
        <v>180</v>
      </c>
      <c r="E6" s="96"/>
      <c r="F6" s="96" t="s">
        <v>179</v>
      </c>
      <c r="G6" s="96" t="s">
        <v>180</v>
      </c>
    </row>
    <row r="7" spans="3:7" ht="15">
      <c r="C7" s="59" t="s">
        <v>1</v>
      </c>
      <c r="D7" s="59" t="s">
        <v>1</v>
      </c>
      <c r="E7" s="59"/>
      <c r="F7" s="59" t="s">
        <v>1</v>
      </c>
      <c r="G7" s="59" t="s">
        <v>1</v>
      </c>
    </row>
    <row r="8" spans="3:7" ht="15">
      <c r="C8" s="59"/>
      <c r="D8" s="59"/>
      <c r="E8" s="59"/>
      <c r="F8" s="59"/>
      <c r="G8" s="59"/>
    </row>
    <row r="9" spans="2:7" ht="15">
      <c r="B9" s="2" t="s">
        <v>99</v>
      </c>
      <c r="C9" s="71">
        <v>45701</v>
      </c>
      <c r="D9" s="32">
        <v>33567</v>
      </c>
      <c r="E9" s="32"/>
      <c r="F9" s="71">
        <v>154436</v>
      </c>
      <c r="G9" s="32">
        <v>122123</v>
      </c>
    </row>
    <row r="10" spans="2:7" ht="15">
      <c r="B10" s="2" t="s">
        <v>176</v>
      </c>
      <c r="C10" s="71">
        <v>-67887</v>
      </c>
      <c r="D10" s="32">
        <v>-39462</v>
      </c>
      <c r="E10" s="32"/>
      <c r="F10" s="71">
        <v>-223788</v>
      </c>
      <c r="G10" s="32">
        <v>-129159</v>
      </c>
    </row>
    <row r="11" spans="2:7" ht="15">
      <c r="B11" s="2" t="s">
        <v>177</v>
      </c>
      <c r="C11" s="76">
        <v>3338</v>
      </c>
      <c r="D11" s="35">
        <v>4109</v>
      </c>
      <c r="E11" s="35"/>
      <c r="F11" s="76">
        <f>33262112/1000</f>
        <v>33262.112</v>
      </c>
      <c r="G11" s="35">
        <v>14036</v>
      </c>
    </row>
    <row r="12" spans="3:7" ht="15">
      <c r="C12" s="72"/>
      <c r="D12" s="73"/>
      <c r="E12" s="73"/>
      <c r="F12" s="72"/>
      <c r="G12" s="73"/>
    </row>
    <row r="13" spans="2:8" ht="15">
      <c r="B13" s="2" t="s">
        <v>113</v>
      </c>
      <c r="C13" s="77">
        <f>SUM(C9:C12)</f>
        <v>-18848</v>
      </c>
      <c r="D13" s="33">
        <f>SUM(D9:D12)</f>
        <v>-1786</v>
      </c>
      <c r="E13" s="33"/>
      <c r="F13" s="77">
        <f>SUM(F9:F12)</f>
        <v>-36089.888</v>
      </c>
      <c r="G13" s="33">
        <f>SUM(G9:G12)</f>
        <v>7000</v>
      </c>
      <c r="H13" s="9"/>
    </row>
    <row r="14" spans="2:7" ht="15">
      <c r="B14" s="2" t="s">
        <v>122</v>
      </c>
      <c r="C14" s="71">
        <v>-2283</v>
      </c>
      <c r="D14" s="32">
        <v>-5545</v>
      </c>
      <c r="E14" s="32"/>
      <c r="F14" s="71">
        <f>-8443228/1000</f>
        <v>-8443.228</v>
      </c>
      <c r="G14" s="32">
        <v>-11896</v>
      </c>
    </row>
    <row r="15" spans="2:7" ht="15">
      <c r="B15" s="2" t="s">
        <v>114</v>
      </c>
      <c r="C15" s="76">
        <v>718</v>
      </c>
      <c r="D15" s="35">
        <v>412</v>
      </c>
      <c r="E15" s="35"/>
      <c r="F15" s="76">
        <f>2041209/1000</f>
        <v>2041.209</v>
      </c>
      <c r="G15" s="35">
        <v>30823</v>
      </c>
    </row>
    <row r="16" spans="3:7" ht="15">
      <c r="C16" s="76"/>
      <c r="D16" s="35"/>
      <c r="E16" s="35"/>
      <c r="F16" s="76"/>
      <c r="G16" s="35"/>
    </row>
    <row r="17" spans="2:8" ht="15">
      <c r="B17" s="2" t="s">
        <v>123</v>
      </c>
      <c r="C17" s="77">
        <f>SUM(C13:C16)</f>
        <v>-20413</v>
      </c>
      <c r="D17" s="33">
        <f>SUM(D13:D16)</f>
        <v>-6919</v>
      </c>
      <c r="E17" s="33"/>
      <c r="F17" s="77">
        <f>SUM(F13:F16)</f>
        <v>-42491.90699999999</v>
      </c>
      <c r="G17" s="33">
        <f>SUM(G13:G16)</f>
        <v>25927</v>
      </c>
      <c r="H17" s="9"/>
    </row>
    <row r="18" spans="2:7" ht="15">
      <c r="B18" s="2" t="s">
        <v>6</v>
      </c>
      <c r="C18" s="76">
        <v>-3407</v>
      </c>
      <c r="D18" s="35">
        <v>-562</v>
      </c>
      <c r="E18" s="35"/>
      <c r="F18" s="76">
        <v>-7986</v>
      </c>
      <c r="G18" s="35">
        <v>-2270</v>
      </c>
    </row>
    <row r="19" spans="3:7" ht="15">
      <c r="C19" s="72"/>
      <c r="D19" s="73"/>
      <c r="E19" s="73"/>
      <c r="F19" s="72"/>
      <c r="G19" s="73"/>
    </row>
    <row r="20" spans="2:7" ht="15">
      <c r="B20" s="2" t="s">
        <v>124</v>
      </c>
      <c r="C20" s="77">
        <f>SUM(C17:C19)</f>
        <v>-23820</v>
      </c>
      <c r="D20" s="33">
        <f>SUM(D17:D19)</f>
        <v>-7481</v>
      </c>
      <c r="E20" s="33"/>
      <c r="F20" s="77">
        <f>SUM(F17:F19)</f>
        <v>-50477.90699999999</v>
      </c>
      <c r="G20" s="33">
        <f>SUM(G17:G19)</f>
        <v>23657</v>
      </c>
    </row>
    <row r="21" spans="2:7" ht="15">
      <c r="B21" s="2" t="s">
        <v>125</v>
      </c>
      <c r="C21" s="76">
        <v>-663</v>
      </c>
      <c r="D21" s="35">
        <v>2980</v>
      </c>
      <c r="E21" s="35"/>
      <c r="F21" s="76">
        <f>-1609555/1000</f>
        <v>-1609.555</v>
      </c>
      <c r="G21" s="35">
        <v>1990</v>
      </c>
    </row>
    <row r="22" spans="3:7" ht="15">
      <c r="C22" s="72"/>
      <c r="D22" s="73"/>
      <c r="E22" s="73"/>
      <c r="F22" s="72"/>
      <c r="G22" s="73"/>
    </row>
    <row r="23" spans="2:7" ht="15.75" thickBot="1">
      <c r="B23" s="58" t="s">
        <v>72</v>
      </c>
      <c r="C23" s="74">
        <f>SUM(C20:C22)</f>
        <v>-24483</v>
      </c>
      <c r="D23" s="75">
        <f>SUM(D20:D22)</f>
        <v>-4501</v>
      </c>
      <c r="E23" s="75"/>
      <c r="F23" s="74">
        <f>SUM(F20:F22)</f>
        <v>-52087.46199999999</v>
      </c>
      <c r="G23" s="75">
        <f>SUM(G20:G22)</f>
        <v>25647</v>
      </c>
    </row>
    <row r="24" spans="2:7" ht="15">
      <c r="B24" s="58"/>
      <c r="C24" s="64"/>
      <c r="D24" s="23"/>
      <c r="E24" s="23"/>
      <c r="F24" s="64"/>
      <c r="G24" s="23"/>
    </row>
    <row r="25" spans="2:7" ht="15">
      <c r="B25" s="3" t="s">
        <v>182</v>
      </c>
      <c r="D25" s="59"/>
      <c r="E25" s="59"/>
      <c r="F25" s="67"/>
      <c r="G25" s="68"/>
    </row>
    <row r="26" spans="1:7" ht="15">
      <c r="A26" s="3"/>
      <c r="B26" s="3" t="s">
        <v>183</v>
      </c>
      <c r="C26" s="69">
        <f>(C23/259525.583)*100</f>
        <v>-9.433752047481192</v>
      </c>
      <c r="D26" s="70">
        <f>(D23/259525.583)*100</f>
        <v>-1.7343184236291647</v>
      </c>
      <c r="E26" s="70"/>
      <c r="F26" s="69">
        <f>(F23/259525.583)*100</f>
        <v>-20.07026105014086</v>
      </c>
      <c r="G26" s="70">
        <f>(G23/259525.583)*100</f>
        <v>9.882262744016261</v>
      </c>
    </row>
    <row r="27" spans="1:7" ht="15">
      <c r="A27" s="3"/>
      <c r="B27" s="3" t="s">
        <v>184</v>
      </c>
      <c r="C27" s="69">
        <f>(C23/259525.583)*100</f>
        <v>-9.433752047481192</v>
      </c>
      <c r="D27" s="70">
        <f>(D23/259525.583)*100</f>
        <v>-1.7343184236291647</v>
      </c>
      <c r="E27" s="70"/>
      <c r="F27" s="69">
        <f>(F23/259525.583)*100</f>
        <v>-20.07026105014086</v>
      </c>
      <c r="G27" s="70">
        <f>(G23/259525.583)*100</f>
        <v>9.882262744016261</v>
      </c>
    </row>
    <row r="28" spans="1:2" ht="15">
      <c r="A28" s="3"/>
      <c r="B28" s="63"/>
    </row>
    <row r="29" spans="2:7" s="1" customFormat="1" ht="15">
      <c r="B29" s="107" t="s">
        <v>209</v>
      </c>
      <c r="C29" s="107"/>
      <c r="D29" s="107"/>
      <c r="E29" s="107"/>
      <c r="F29" s="107"/>
      <c r="G29" s="107"/>
    </row>
    <row r="30" spans="2:7" s="1" customFormat="1" ht="15">
      <c r="B30" s="108"/>
      <c r="C30" s="108"/>
      <c r="D30" s="108"/>
      <c r="E30" s="108"/>
      <c r="F30" s="108"/>
      <c r="G30" s="108"/>
    </row>
    <row r="31" ht="15">
      <c r="B31" s="3" t="s">
        <v>216</v>
      </c>
    </row>
    <row r="33" ht="15">
      <c r="B33" s="1" t="s">
        <v>220</v>
      </c>
    </row>
    <row r="34" spans="3:7" ht="15">
      <c r="C34" s="105" t="s">
        <v>178</v>
      </c>
      <c r="D34" s="105"/>
      <c r="E34" s="59"/>
      <c r="F34" s="105" t="s">
        <v>181</v>
      </c>
      <c r="G34" s="105"/>
    </row>
    <row r="35" spans="3:7" ht="15">
      <c r="C35" s="96" t="s">
        <v>179</v>
      </c>
      <c r="D35" s="96" t="s">
        <v>180</v>
      </c>
      <c r="E35" s="96"/>
      <c r="F35" s="96" t="s">
        <v>179</v>
      </c>
      <c r="G35" s="96" t="s">
        <v>180</v>
      </c>
    </row>
    <row r="36" spans="3:7" ht="15">
      <c r="C36" s="59" t="s">
        <v>1</v>
      </c>
      <c r="D36" s="59" t="s">
        <v>1</v>
      </c>
      <c r="E36" s="59"/>
      <c r="F36" s="59" t="s">
        <v>1</v>
      </c>
      <c r="G36" s="59" t="s">
        <v>1</v>
      </c>
    </row>
    <row r="38" spans="2:7" ht="15">
      <c r="B38" s="2" t="s">
        <v>221</v>
      </c>
      <c r="C38" s="12">
        <v>-18848</v>
      </c>
      <c r="D38" s="12">
        <v>-1786</v>
      </c>
      <c r="F38" s="12">
        <v>-36090</v>
      </c>
      <c r="G38" s="12">
        <v>7000</v>
      </c>
    </row>
    <row r="39" spans="2:7" ht="15">
      <c r="B39" s="2" t="s">
        <v>222</v>
      </c>
      <c r="C39" s="12">
        <v>260</v>
      </c>
      <c r="D39" s="12">
        <v>205</v>
      </c>
      <c r="F39" s="12">
        <v>510</v>
      </c>
      <c r="G39" s="12">
        <v>549</v>
      </c>
    </row>
    <row r="40" spans="2:7" ht="15">
      <c r="B40" s="2" t="s">
        <v>223</v>
      </c>
      <c r="C40" s="12">
        <v>2283</v>
      </c>
      <c r="D40" s="12">
        <v>5545</v>
      </c>
      <c r="F40" s="12">
        <v>8443</v>
      </c>
      <c r="G40" s="12">
        <v>11896</v>
      </c>
    </row>
  </sheetData>
  <mergeCells count="6">
    <mergeCell ref="C34:D34"/>
    <mergeCell ref="F34:G34"/>
    <mergeCell ref="B3:G3"/>
    <mergeCell ref="C5:D5"/>
    <mergeCell ref="F5:G5"/>
    <mergeCell ref="B29:G30"/>
  </mergeCells>
  <printOptions/>
  <pageMargins left="0.42" right="0" top="1.64" bottom="0.41" header="0.42" footer="0.26"/>
  <pageSetup fitToHeight="1" fitToWidth="1" horizontalDpi="300" verticalDpi="300" orientation="portrait" paperSize="9" scale="93" r:id="rId2"/>
  <headerFooter alignWithMargins="0">
    <oddFooter>&amp;R1</oddFooter>
  </headerFooter>
  <drawing r:id="rId1"/>
</worksheet>
</file>

<file path=xl/worksheets/sheet2.xml><?xml version="1.0" encoding="utf-8"?>
<worksheet xmlns="http://schemas.openxmlformats.org/spreadsheetml/2006/main" xmlns:r="http://schemas.openxmlformats.org/officeDocument/2006/relationships">
  <dimension ref="B1:E54"/>
  <sheetViews>
    <sheetView view="pageBreakPreview" zoomScaleSheetLayoutView="100" workbookViewId="0" topLeftCell="A1">
      <selection activeCell="A1" sqref="A1:E54"/>
    </sheetView>
  </sheetViews>
  <sheetFormatPr defaultColWidth="9.140625" defaultRowHeight="12.75"/>
  <cols>
    <col min="1" max="1" width="1.57421875" style="2" customWidth="1"/>
    <col min="2" max="2" width="60.7109375" style="2" customWidth="1"/>
    <col min="3" max="3" width="13.7109375" style="1" customWidth="1"/>
    <col min="4" max="4" width="5.7109375" style="2" customWidth="1"/>
    <col min="5" max="5" width="13.7109375" style="2" customWidth="1"/>
    <col min="6" max="6" width="4.7109375" style="2" customWidth="1"/>
    <col min="7" max="16384" width="9.140625" style="2" customWidth="1"/>
  </cols>
  <sheetData>
    <row r="1" ht="15">
      <c r="B1" s="1" t="s">
        <v>225</v>
      </c>
    </row>
    <row r="3" ht="15">
      <c r="B3" s="111" t="s">
        <v>217</v>
      </c>
    </row>
    <row r="4" ht="15">
      <c r="B4" s="112"/>
    </row>
    <row r="5" ht="15">
      <c r="B5" s="103"/>
    </row>
    <row r="6" spans="2:5" ht="15">
      <c r="B6" s="105" t="s">
        <v>203</v>
      </c>
      <c r="C6" s="105"/>
      <c r="D6" s="105"/>
      <c r="E6" s="105"/>
    </row>
    <row r="7" spans="2:5" ht="15">
      <c r="B7" s="59"/>
      <c r="C7" s="59"/>
      <c r="D7" s="59"/>
      <c r="E7" s="59"/>
    </row>
    <row r="8" spans="3:5" ht="15">
      <c r="C8" s="37" t="s">
        <v>9</v>
      </c>
      <c r="E8" s="37" t="s">
        <v>9</v>
      </c>
    </row>
    <row r="9" spans="3:5" ht="15">
      <c r="C9" s="37" t="s">
        <v>74</v>
      </c>
      <c r="E9" s="37" t="s">
        <v>10</v>
      </c>
    </row>
    <row r="10" spans="3:5" ht="15">
      <c r="C10" s="37" t="s">
        <v>75</v>
      </c>
      <c r="E10" s="37" t="s">
        <v>11</v>
      </c>
    </row>
    <row r="11" spans="3:5" ht="15">
      <c r="C11" s="37" t="s">
        <v>73</v>
      </c>
      <c r="E11" s="37" t="s">
        <v>76</v>
      </c>
    </row>
    <row r="12" spans="3:5" ht="15">
      <c r="C12" s="38">
        <v>37529</v>
      </c>
      <c r="E12" s="39" t="s">
        <v>97</v>
      </c>
    </row>
    <row r="13" spans="3:5" ht="15">
      <c r="C13" s="37" t="s">
        <v>1</v>
      </c>
      <c r="E13" s="37" t="s">
        <v>1</v>
      </c>
    </row>
    <row r="14" ht="15">
      <c r="C14" s="1" t="s">
        <v>57</v>
      </c>
    </row>
    <row r="15" spans="2:5" ht="15">
      <c r="B15" s="1" t="s">
        <v>77</v>
      </c>
      <c r="C15" s="36">
        <v>259320</v>
      </c>
      <c r="D15" s="12"/>
      <c r="E15" s="36">
        <f>262821619/1000</f>
        <v>262821.619</v>
      </c>
    </row>
    <row r="16" spans="2:5" ht="15">
      <c r="B16" s="1" t="s">
        <v>12</v>
      </c>
      <c r="C16" s="40">
        <v>45387</v>
      </c>
      <c r="D16" s="12"/>
      <c r="E16" s="36">
        <f>44088750/1000</f>
        <v>44088.75</v>
      </c>
    </row>
    <row r="17" spans="2:5" ht="15">
      <c r="B17" s="1" t="s">
        <v>126</v>
      </c>
      <c r="C17" s="40">
        <v>36834</v>
      </c>
      <c r="D17" s="12"/>
      <c r="E17" s="36">
        <v>175463</v>
      </c>
    </row>
    <row r="18" spans="2:5" ht="15">
      <c r="B18" s="1" t="s">
        <v>13</v>
      </c>
      <c r="C18" s="36">
        <v>27953</v>
      </c>
      <c r="D18" s="12"/>
      <c r="E18" s="36">
        <f>36039851/1000</f>
        <v>36039.851</v>
      </c>
    </row>
    <row r="19" spans="2:5" ht="15">
      <c r="B19" s="1" t="s">
        <v>127</v>
      </c>
      <c r="C19" s="36">
        <f>27372705/1000</f>
        <v>27372.705</v>
      </c>
      <c r="D19" s="12"/>
      <c r="E19" s="36">
        <f>27372705/1000</f>
        <v>27372.705</v>
      </c>
    </row>
    <row r="20" spans="2:5" ht="15">
      <c r="B20" s="1" t="s">
        <v>14</v>
      </c>
      <c r="C20" s="36">
        <f>1694434/1000</f>
        <v>1694.434</v>
      </c>
      <c r="D20" s="12"/>
      <c r="E20" s="36">
        <f>1694434/1000</f>
        <v>1694.434</v>
      </c>
    </row>
    <row r="21" spans="2:5" ht="15">
      <c r="B21" s="1"/>
      <c r="C21" s="36"/>
      <c r="D21" s="12"/>
      <c r="E21" s="36"/>
    </row>
    <row r="22" spans="2:5" ht="15">
      <c r="B22" s="1" t="s">
        <v>15</v>
      </c>
      <c r="C22" s="36"/>
      <c r="D22" s="12"/>
      <c r="E22" s="12"/>
    </row>
    <row r="23" spans="2:5" ht="15">
      <c r="B23" s="42" t="s">
        <v>78</v>
      </c>
      <c r="C23" s="43">
        <f>57068881/1000</f>
        <v>57068.881</v>
      </c>
      <c r="D23" s="12"/>
      <c r="E23" s="44">
        <f>62604193/1000</f>
        <v>62604.193</v>
      </c>
    </row>
    <row r="24" spans="2:5" ht="15">
      <c r="B24" s="42" t="s">
        <v>79</v>
      </c>
      <c r="C24" s="45">
        <v>444844</v>
      </c>
      <c r="D24" s="12"/>
      <c r="E24" s="46">
        <f>501715829/1000</f>
        <v>501715.829</v>
      </c>
    </row>
    <row r="25" spans="2:5" ht="15">
      <c r="B25" s="42" t="s">
        <v>80</v>
      </c>
      <c r="C25" s="45">
        <f>(39905549+5572707+21867982)/1000</f>
        <v>67346.238</v>
      </c>
      <c r="D25" s="12"/>
      <c r="E25" s="46">
        <f>(38010465+18101070)/1000</f>
        <v>56111.535</v>
      </c>
    </row>
    <row r="26" spans="2:5" ht="15">
      <c r="B26" s="42" t="s">
        <v>81</v>
      </c>
      <c r="C26" s="45">
        <v>33486</v>
      </c>
      <c r="D26" s="12"/>
      <c r="E26" s="46">
        <f>2270990/1000</f>
        <v>2270.99</v>
      </c>
    </row>
    <row r="27" spans="2:5" ht="15">
      <c r="B27" s="42" t="s">
        <v>16</v>
      </c>
      <c r="C27" s="45">
        <f>(3273629+59478805)/1000</f>
        <v>62752.434</v>
      </c>
      <c r="D27" s="12"/>
      <c r="E27" s="46">
        <f>2855+55488</f>
        <v>58343</v>
      </c>
    </row>
    <row r="28" spans="3:5" ht="15" customHeight="1">
      <c r="C28" s="47">
        <f>SUM(C23:C27)</f>
        <v>665497.553</v>
      </c>
      <c r="D28" s="12"/>
      <c r="E28" s="48">
        <f>SUM(E23:E27)</f>
        <v>681045.547</v>
      </c>
    </row>
    <row r="29" spans="3:5" ht="12" customHeight="1">
      <c r="C29" s="45"/>
      <c r="D29" s="12"/>
      <c r="E29" s="46"/>
    </row>
    <row r="30" spans="2:5" ht="15">
      <c r="B30" s="1" t="s">
        <v>17</v>
      </c>
      <c r="C30" s="45"/>
      <c r="D30" s="12"/>
      <c r="E30" s="46"/>
    </row>
    <row r="31" spans="2:5" ht="15">
      <c r="B31" s="42" t="s">
        <v>84</v>
      </c>
      <c r="C31" s="45">
        <f>131013-466</f>
        <v>130547</v>
      </c>
      <c r="D31" s="12"/>
      <c r="E31" s="46">
        <f>181750+3507+588</f>
        <v>185845</v>
      </c>
    </row>
    <row r="32" spans="2:5" ht="15">
      <c r="B32" s="42" t="s">
        <v>18</v>
      </c>
      <c r="C32" s="45">
        <f>(70321759+13497162)/1000</f>
        <v>83818.921</v>
      </c>
      <c r="D32" s="12"/>
      <c r="E32" s="46">
        <f>38110+101100+1</f>
        <v>139211</v>
      </c>
    </row>
    <row r="33" spans="2:5" ht="15">
      <c r="B33" s="42" t="s">
        <v>20</v>
      </c>
      <c r="C33" s="45">
        <f>7875149/1000</f>
        <v>7875.149</v>
      </c>
      <c r="D33" s="12"/>
      <c r="E33" s="46">
        <f>6544990/1000</f>
        <v>6544.99</v>
      </c>
    </row>
    <row r="34" spans="2:5" ht="15">
      <c r="B34" s="42" t="s">
        <v>19</v>
      </c>
      <c r="C34" s="45">
        <v>33580</v>
      </c>
      <c r="D34" s="12"/>
      <c r="E34" s="46">
        <f>22199358/1000</f>
        <v>22199.358</v>
      </c>
    </row>
    <row r="35" spans="3:5" ht="15">
      <c r="C35" s="47">
        <f>SUM(C31:C34)</f>
        <v>255821.07</v>
      </c>
      <c r="D35" s="12"/>
      <c r="E35" s="48">
        <f>SUM(E31:E34)</f>
        <v>353800.348</v>
      </c>
    </row>
    <row r="36" spans="2:5" ht="23.25" customHeight="1">
      <c r="B36" s="1" t="s">
        <v>21</v>
      </c>
      <c r="C36" s="36">
        <f>C28-C35</f>
        <v>409676.48299999995</v>
      </c>
      <c r="D36" s="12"/>
      <c r="E36" s="12">
        <f>E28-E35</f>
        <v>327245.199</v>
      </c>
    </row>
    <row r="37" spans="3:5" ht="23.25" customHeight="1" thickBot="1">
      <c r="C37" s="49">
        <f>SUM(C15:C20)+C36</f>
        <v>808237.622</v>
      </c>
      <c r="D37" s="12"/>
      <c r="E37" s="49">
        <f>SUM(E15:E20)+E36</f>
        <v>874725.5580000001</v>
      </c>
    </row>
    <row r="38" spans="3:5" ht="15.75" thickTop="1">
      <c r="C38" s="36"/>
      <c r="D38" s="12"/>
      <c r="E38" s="12"/>
    </row>
    <row r="39" spans="3:5" ht="15">
      <c r="C39" s="36"/>
      <c r="D39" s="12"/>
      <c r="E39" s="12"/>
    </row>
    <row r="40" spans="2:5" ht="15">
      <c r="B40" s="1" t="s">
        <v>22</v>
      </c>
      <c r="C40" s="36"/>
      <c r="D40" s="12"/>
      <c r="E40" s="12"/>
    </row>
    <row r="41" spans="2:5" ht="15">
      <c r="B41" s="25" t="s">
        <v>23</v>
      </c>
      <c r="C41" s="36">
        <f>259525583/1000</f>
        <v>259525.583</v>
      </c>
      <c r="D41" s="12"/>
      <c r="E41" s="12">
        <f>259502583/1000</f>
        <v>259502.583</v>
      </c>
    </row>
    <row r="42" spans="2:5" ht="15">
      <c r="B42" s="25" t="s">
        <v>24</v>
      </c>
      <c r="C42" s="65">
        <v>262540</v>
      </c>
      <c r="D42" s="12"/>
      <c r="E42" s="66">
        <f>402653+467+33211+646-141450</f>
        <v>295527</v>
      </c>
    </row>
    <row r="43" spans="2:5" ht="15">
      <c r="B43" s="25"/>
      <c r="C43" s="36">
        <f>SUM(C41:C42)</f>
        <v>522065.583</v>
      </c>
      <c r="D43" s="12"/>
      <c r="E43" s="12">
        <f>SUM(E41:E42)</f>
        <v>555029.583</v>
      </c>
    </row>
    <row r="44" spans="2:5" ht="15">
      <c r="B44" s="1" t="s">
        <v>25</v>
      </c>
      <c r="C44" s="36">
        <f>61554720/1000</f>
        <v>61554.72</v>
      </c>
      <c r="D44" s="12"/>
      <c r="E44" s="12">
        <f>61541356/1000</f>
        <v>61541.356</v>
      </c>
    </row>
    <row r="45" spans="2:5" ht="15">
      <c r="B45" s="1" t="s">
        <v>82</v>
      </c>
      <c r="C45" s="36"/>
      <c r="D45" s="12"/>
      <c r="E45" s="12"/>
    </row>
    <row r="46" spans="2:5" ht="15">
      <c r="B46" s="2" t="s">
        <v>83</v>
      </c>
      <c r="C46" s="36">
        <f>32614882/1000</f>
        <v>32614.882</v>
      </c>
      <c r="D46" s="12"/>
      <c r="E46" s="12">
        <f>61145989/1000</f>
        <v>61145.989</v>
      </c>
    </row>
    <row r="47" spans="2:5" ht="15">
      <c r="B47" s="2" t="s">
        <v>128</v>
      </c>
      <c r="C47" s="36">
        <v>192003</v>
      </c>
      <c r="D47" s="12"/>
      <c r="E47" s="12">
        <f>27370+67333+698+101607</f>
        <v>197008</v>
      </c>
    </row>
    <row r="48" spans="3:5" ht="23.25" customHeight="1" thickBot="1">
      <c r="C48" s="49">
        <f>SUM(C43:C47)</f>
        <v>808238.1849999999</v>
      </c>
      <c r="D48" s="12"/>
      <c r="E48" s="49">
        <f>SUM(E43:E47)</f>
        <v>874724.9280000001</v>
      </c>
    </row>
    <row r="49" spans="3:5" ht="15.75" thickTop="1">
      <c r="C49" s="41"/>
      <c r="D49" s="12"/>
      <c r="E49" s="12"/>
    </row>
    <row r="50" spans="2:5" ht="15">
      <c r="B50" s="1" t="s">
        <v>207</v>
      </c>
      <c r="C50" s="95">
        <f>(C43-C19)/C41</f>
        <v>1.9061430178927676</v>
      </c>
      <c r="D50" s="12"/>
      <c r="E50" s="95">
        <f>(E43-E19)/E41</f>
        <v>2.033339598781566</v>
      </c>
    </row>
    <row r="51" spans="2:5" ht="15">
      <c r="B51" s="1"/>
      <c r="C51" s="95"/>
      <c r="D51" s="12"/>
      <c r="E51" s="95"/>
    </row>
    <row r="52" spans="2:5" ht="15">
      <c r="B52" s="109" t="s">
        <v>212</v>
      </c>
      <c r="C52" s="110"/>
      <c r="D52" s="110"/>
      <c r="E52" s="110"/>
    </row>
    <row r="53" spans="2:5" ht="15">
      <c r="B53" s="109"/>
      <c r="C53" s="110"/>
      <c r="D53" s="110"/>
      <c r="E53" s="110"/>
    </row>
    <row r="54" ht="15">
      <c r="B54" s="3" t="s">
        <v>216</v>
      </c>
    </row>
  </sheetData>
  <mergeCells count="3">
    <mergeCell ref="B52:E53"/>
    <mergeCell ref="B6:E6"/>
    <mergeCell ref="B3:B4"/>
  </mergeCells>
  <printOptions/>
  <pageMargins left="1.04" right="0" top="0.8" bottom="0.32" header="0.26" footer="0.22"/>
  <pageSetup horizontalDpi="300" verticalDpi="300" orientation="portrait" paperSize="9" scale="93" r:id="rId2"/>
  <headerFooter alignWithMargins="0">
    <oddFooter>&amp;R2</oddFooter>
  </headerFooter>
  <drawing r:id="rId1"/>
</worksheet>
</file>

<file path=xl/worksheets/sheet3.xml><?xml version="1.0" encoding="utf-8"?>
<worksheet xmlns="http://schemas.openxmlformats.org/spreadsheetml/2006/main" xmlns:r="http://schemas.openxmlformats.org/officeDocument/2006/relationships">
  <dimension ref="B1:AP27"/>
  <sheetViews>
    <sheetView view="pageBreakPreview" zoomScaleSheetLayoutView="100" workbookViewId="0" topLeftCell="A1">
      <selection activeCell="B1" sqref="B1:I25"/>
    </sheetView>
  </sheetViews>
  <sheetFormatPr defaultColWidth="9.140625" defaultRowHeight="12.75"/>
  <cols>
    <col min="1" max="1" width="3.7109375" style="2" customWidth="1"/>
    <col min="2" max="2" width="28.28125" style="2" customWidth="1"/>
    <col min="3" max="4" width="9.140625" style="2" customWidth="1"/>
    <col min="5" max="5" width="3.7109375" style="97" customWidth="1"/>
    <col min="6" max="9" width="12.7109375" style="2" customWidth="1"/>
    <col min="10" max="16384" width="9.140625" style="2" customWidth="1"/>
  </cols>
  <sheetData>
    <row r="1" ht="15">
      <c r="B1" s="1" t="s">
        <v>225</v>
      </c>
    </row>
    <row r="3" spans="2:5" ht="15">
      <c r="B3" s="111" t="s">
        <v>217</v>
      </c>
      <c r="C3" s="112"/>
      <c r="D3" s="112"/>
      <c r="E3" s="112"/>
    </row>
    <row r="4" spans="2:5" ht="15">
      <c r="B4" s="112"/>
      <c r="C4" s="112"/>
      <c r="D4" s="112"/>
      <c r="E4" s="112"/>
    </row>
    <row r="5" ht="15">
      <c r="B5" s="103"/>
    </row>
    <row r="6" spans="2:9" ht="15">
      <c r="B6" s="106" t="s">
        <v>205</v>
      </c>
      <c r="C6" s="106"/>
      <c r="D6" s="106"/>
      <c r="E6" s="106"/>
      <c r="F6" s="106"/>
      <c r="G6" s="106"/>
      <c r="H6" s="106"/>
      <c r="I6" s="106"/>
    </row>
    <row r="7" spans="2:9" ht="15">
      <c r="B7" s="37"/>
      <c r="C7" s="37"/>
      <c r="D7" s="37"/>
      <c r="E7" s="37"/>
      <c r="F7" s="37"/>
      <c r="G7" s="37"/>
      <c r="H7" s="37"/>
      <c r="I7" s="37"/>
    </row>
    <row r="8" spans="7:8" ht="15">
      <c r="G8" s="59" t="s">
        <v>24</v>
      </c>
      <c r="H8" s="60"/>
    </row>
    <row r="9" spans="6:8" ht="15">
      <c r="F9" s="59"/>
      <c r="G9" s="59" t="s">
        <v>174</v>
      </c>
      <c r="H9" s="59" t="s">
        <v>167</v>
      </c>
    </row>
    <row r="10" spans="6:9" ht="15">
      <c r="F10" s="59" t="s">
        <v>23</v>
      </c>
      <c r="G10" s="60" t="s">
        <v>173</v>
      </c>
      <c r="H10" s="59" t="s">
        <v>168</v>
      </c>
      <c r="I10" s="61" t="s">
        <v>129</v>
      </c>
    </row>
    <row r="11" spans="6:9" ht="15">
      <c r="F11" s="59" t="s">
        <v>1</v>
      </c>
      <c r="G11" s="59" t="s">
        <v>1</v>
      </c>
      <c r="H11" s="59" t="s">
        <v>1</v>
      </c>
      <c r="I11" s="59" t="s">
        <v>1</v>
      </c>
    </row>
    <row r="12" spans="2:8" ht="15">
      <c r="B12" s="34"/>
      <c r="F12" s="59"/>
      <c r="G12" s="59"/>
      <c r="H12" s="59"/>
    </row>
    <row r="13" spans="2:42" ht="15">
      <c r="B13" s="24" t="s">
        <v>140</v>
      </c>
      <c r="F13" s="64">
        <f>259502583/1000</f>
        <v>259502.583</v>
      </c>
      <c r="G13" s="64">
        <f>(402653291+646012+33210764)/1000</f>
        <v>436510.067</v>
      </c>
      <c r="H13" s="64">
        <f>-140983006/1000</f>
        <v>-140983.006</v>
      </c>
      <c r="I13" s="64">
        <f>SUM(F13:H13)</f>
        <v>555029.6440000001</v>
      </c>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row>
    <row r="14" spans="2:42" ht="15">
      <c r="B14" s="21" t="s">
        <v>169</v>
      </c>
      <c r="F14" s="23">
        <v>0</v>
      </c>
      <c r="G14" s="23">
        <v>0</v>
      </c>
      <c r="H14" s="23">
        <v>-52088</v>
      </c>
      <c r="I14" s="23">
        <f aca="true" t="shared" si="0" ref="I14:I19">SUM(F14:H14)</f>
        <v>-52088</v>
      </c>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row>
    <row r="15" spans="2:42" ht="15">
      <c r="B15" s="21" t="s">
        <v>170</v>
      </c>
      <c r="F15" s="23">
        <v>23</v>
      </c>
      <c r="G15" s="23">
        <v>1</v>
      </c>
      <c r="H15" s="23">
        <v>0</v>
      </c>
      <c r="I15" s="23">
        <f t="shared" si="0"/>
        <v>24</v>
      </c>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row>
    <row r="16" spans="2:42" ht="15">
      <c r="B16" s="21" t="s">
        <v>171</v>
      </c>
      <c r="E16" s="2"/>
      <c r="F16" s="23"/>
      <c r="G16" s="23"/>
      <c r="H16" s="23"/>
      <c r="I16" s="23"/>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row>
    <row r="17" spans="2:42" ht="15">
      <c r="B17" s="63" t="s">
        <v>172</v>
      </c>
      <c r="E17" s="2"/>
      <c r="F17" s="23">
        <v>0</v>
      </c>
      <c r="G17" s="23">
        <v>18927</v>
      </c>
      <c r="H17" s="23">
        <v>0</v>
      </c>
      <c r="I17" s="23">
        <f t="shared" si="0"/>
        <v>18927</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row>
    <row r="18" spans="2:42" ht="15">
      <c r="B18" s="21" t="s">
        <v>211</v>
      </c>
      <c r="E18" s="2"/>
      <c r="F18" s="23"/>
      <c r="G18" s="23"/>
      <c r="H18" s="23"/>
      <c r="I18" s="23"/>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row>
    <row r="19" spans="2:42" ht="15">
      <c r="B19" s="63" t="s">
        <v>210</v>
      </c>
      <c r="E19" s="2"/>
      <c r="F19" s="23">
        <v>0</v>
      </c>
      <c r="G19" s="23">
        <v>173</v>
      </c>
      <c r="H19" s="23">
        <v>0</v>
      </c>
      <c r="I19" s="23">
        <f t="shared" si="0"/>
        <v>173</v>
      </c>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row>
    <row r="20" spans="2:42" ht="15">
      <c r="B20" s="24" t="s">
        <v>141</v>
      </c>
      <c r="E20" s="2"/>
      <c r="F20" s="62">
        <f>SUM(F13:F19)</f>
        <v>259525.583</v>
      </c>
      <c r="G20" s="62">
        <f>SUM(G13:G19)</f>
        <v>455611.067</v>
      </c>
      <c r="H20" s="62">
        <f>SUM(H13:H19)</f>
        <v>-193071.006</v>
      </c>
      <c r="I20" s="62">
        <f>SUM(I13:I19)</f>
        <v>522065.6440000001</v>
      </c>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2:42" ht="15">
      <c r="B21" s="21"/>
      <c r="C21" s="21"/>
      <c r="D21" s="21"/>
      <c r="E21" s="2"/>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row>
    <row r="22" spans="2:42" s="1" customFormat="1" ht="15">
      <c r="B22" s="109" t="s">
        <v>213</v>
      </c>
      <c r="C22" s="110"/>
      <c r="D22" s="110"/>
      <c r="E22" s="110"/>
      <c r="F22" s="110"/>
      <c r="G22" s="110"/>
      <c r="H22" s="110"/>
      <c r="I22" s="110"/>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2:42" s="1" customFormat="1" ht="15">
      <c r="B23" s="110"/>
      <c r="C23" s="110"/>
      <c r="D23" s="110"/>
      <c r="E23" s="110"/>
      <c r="F23" s="110"/>
      <c r="G23" s="110"/>
      <c r="H23" s="110"/>
      <c r="I23" s="110"/>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2:42" s="1" customFormat="1" ht="15">
      <c r="B24" s="104"/>
      <c r="C24" s="104"/>
      <c r="D24" s="104"/>
      <c r="E24" s="104"/>
      <c r="F24" s="104"/>
      <c r="G24" s="104"/>
      <c r="H24" s="104"/>
      <c r="I24" s="10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row>
    <row r="25" spans="2:42" ht="15">
      <c r="B25" s="3" t="s">
        <v>216</v>
      </c>
      <c r="C25" s="21"/>
      <c r="D25" s="21"/>
      <c r="E25" s="2"/>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2:42" ht="15">
      <c r="B26" s="58"/>
      <c r="C26" s="21"/>
      <c r="D26" s="21"/>
      <c r="E26" s="2"/>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row>
    <row r="27" spans="2:42" ht="15">
      <c r="B27" s="21"/>
      <c r="C27" s="21"/>
      <c r="D27" s="21"/>
      <c r="E27" s="2"/>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row>
  </sheetData>
  <mergeCells count="3">
    <mergeCell ref="B22:I23"/>
    <mergeCell ref="B6:I6"/>
    <mergeCell ref="B3:E4"/>
  </mergeCells>
  <printOptions/>
  <pageMargins left="0.76" right="0" top="0.83" bottom="0.5" header="0.36" footer="0.38"/>
  <pageSetup horizontalDpi="300" verticalDpi="300" orientation="portrait" paperSize="9" scale="93" r:id="rId2"/>
  <headerFooter alignWithMargins="0">
    <oddFooter>&amp;R3</oddFooter>
  </headerFooter>
  <drawing r:id="rId1"/>
</worksheet>
</file>

<file path=xl/worksheets/sheet4.xml><?xml version="1.0" encoding="utf-8"?>
<worksheet xmlns="http://schemas.openxmlformats.org/spreadsheetml/2006/main" xmlns:r="http://schemas.openxmlformats.org/officeDocument/2006/relationships">
  <dimension ref="A1:R29"/>
  <sheetViews>
    <sheetView tabSelected="1" view="pageBreakPreview" zoomScaleSheetLayoutView="100" workbookViewId="0" topLeftCell="A1">
      <selection activeCell="A1" sqref="A1"/>
    </sheetView>
  </sheetViews>
  <sheetFormatPr defaultColWidth="9.140625" defaultRowHeight="15.75" customHeight="1"/>
  <cols>
    <col min="1" max="5" width="9.140625" style="2" customWidth="1"/>
    <col min="6" max="10" width="7.7109375" style="2" customWidth="1"/>
    <col min="11" max="11" width="11.57421875" style="12" customWidth="1"/>
    <col min="12" max="17" width="9.140625" style="2" customWidth="1"/>
    <col min="18" max="18" width="10.28125" style="2" bestFit="1" customWidth="1"/>
    <col min="19" max="16384" width="9.140625" style="2" customWidth="1"/>
  </cols>
  <sheetData>
    <row r="1" ht="15.75" customHeight="1">
      <c r="A1" s="1" t="s">
        <v>225</v>
      </c>
    </row>
    <row r="3" spans="1:6" ht="15.75" customHeight="1">
      <c r="A3" s="111" t="s">
        <v>217</v>
      </c>
      <c r="B3" s="112"/>
      <c r="C3" s="112"/>
      <c r="D3" s="112"/>
      <c r="E3" s="112"/>
      <c r="F3" s="112"/>
    </row>
    <row r="4" spans="1:6" ht="15.75" customHeight="1">
      <c r="A4" s="112"/>
      <c r="B4" s="112"/>
      <c r="C4" s="112"/>
      <c r="D4" s="112"/>
      <c r="E4" s="112"/>
      <c r="F4" s="112"/>
    </row>
    <row r="6" spans="1:11" ht="15.75" customHeight="1">
      <c r="A6" s="106" t="s">
        <v>206</v>
      </c>
      <c r="B6" s="106"/>
      <c r="C6" s="106"/>
      <c r="D6" s="106"/>
      <c r="E6" s="106"/>
      <c r="F6" s="106"/>
      <c r="G6" s="106"/>
      <c r="H6" s="106"/>
      <c r="I6" s="106"/>
      <c r="J6" s="106"/>
      <c r="K6" s="106"/>
    </row>
    <row r="7" spans="1:11" ht="15.75" customHeight="1">
      <c r="A7" s="37"/>
      <c r="B7" s="37"/>
      <c r="C7" s="37"/>
      <c r="D7" s="37"/>
      <c r="E7" s="37"/>
      <c r="F7" s="37"/>
      <c r="G7" s="37"/>
      <c r="H7" s="37"/>
      <c r="I7" s="37"/>
      <c r="J7" s="37"/>
      <c r="K7" s="37"/>
    </row>
    <row r="8" ht="15.75" customHeight="1">
      <c r="K8" s="98" t="s">
        <v>186</v>
      </c>
    </row>
    <row r="9" ht="15.75" customHeight="1">
      <c r="K9" s="98" t="s">
        <v>187</v>
      </c>
    </row>
    <row r="10" ht="15.75" customHeight="1">
      <c r="K10" s="99" t="s">
        <v>121</v>
      </c>
    </row>
    <row r="11" ht="15.75" customHeight="1">
      <c r="K11" s="98" t="s">
        <v>1</v>
      </c>
    </row>
    <row r="12" spans="1:11" ht="15.75" customHeight="1">
      <c r="A12" s="78" t="s">
        <v>189</v>
      </c>
      <c r="B12" s="79"/>
      <c r="C12" s="79"/>
      <c r="D12" s="79"/>
      <c r="E12" s="79"/>
      <c r="F12" s="79"/>
      <c r="K12" s="80">
        <v>37114</v>
      </c>
    </row>
    <row r="13" spans="1:11" ht="15.75" customHeight="1">
      <c r="A13" s="78"/>
      <c r="B13" s="78"/>
      <c r="C13" s="78"/>
      <c r="D13" s="78"/>
      <c r="E13" s="79"/>
      <c r="F13" s="79"/>
      <c r="K13" s="81"/>
    </row>
    <row r="14" spans="1:11" ht="15.75" customHeight="1">
      <c r="A14" s="2" t="s">
        <v>190</v>
      </c>
      <c r="B14" s="78"/>
      <c r="C14" s="78"/>
      <c r="D14" s="78"/>
      <c r="E14" s="79"/>
      <c r="F14" s="79"/>
      <c r="K14" s="80">
        <v>32192</v>
      </c>
    </row>
    <row r="15" spans="2:11" ht="15.75" customHeight="1">
      <c r="B15" s="78"/>
      <c r="D15" s="78"/>
      <c r="E15" s="79"/>
      <c r="F15" s="79"/>
      <c r="K15" s="80"/>
    </row>
    <row r="16" spans="1:11" ht="15.75" customHeight="1">
      <c r="A16" s="2" t="s">
        <v>191</v>
      </c>
      <c r="B16" s="78"/>
      <c r="D16" s="78"/>
      <c r="E16" s="79"/>
      <c r="F16" s="79"/>
      <c r="K16" s="80">
        <v>-55392</v>
      </c>
    </row>
    <row r="17" spans="1:11" ht="15.75" customHeight="1">
      <c r="A17" s="79"/>
      <c r="B17" s="79"/>
      <c r="C17" s="79"/>
      <c r="D17" s="79"/>
      <c r="E17" s="79"/>
      <c r="F17" s="79"/>
      <c r="K17" s="81"/>
    </row>
    <row r="18" spans="1:11" ht="15.75" customHeight="1">
      <c r="A18" s="1" t="s">
        <v>192</v>
      </c>
      <c r="B18" s="78"/>
      <c r="C18" s="78"/>
      <c r="D18" s="78"/>
      <c r="E18" s="79"/>
      <c r="F18" s="79"/>
      <c r="K18" s="82">
        <f>SUM(K12:K17)</f>
        <v>13914</v>
      </c>
    </row>
    <row r="19" spans="1:11" ht="15.75" customHeight="1">
      <c r="A19" s="1" t="s">
        <v>193</v>
      </c>
      <c r="B19" s="79"/>
      <c r="C19" s="79"/>
      <c r="D19" s="79"/>
      <c r="E19" s="79"/>
      <c r="F19" s="79"/>
      <c r="K19" s="83">
        <v>38388</v>
      </c>
    </row>
    <row r="20" spans="1:11" ht="15.75" customHeight="1">
      <c r="A20" s="1" t="s">
        <v>218</v>
      </c>
      <c r="B20" s="79"/>
      <c r="C20" s="79"/>
      <c r="D20" s="79"/>
      <c r="E20" s="79"/>
      <c r="F20" s="79"/>
      <c r="K20" s="84">
        <v>52302</v>
      </c>
    </row>
    <row r="21" spans="1:18" ht="15.75" customHeight="1">
      <c r="A21" s="79"/>
      <c r="B21" s="79"/>
      <c r="C21" s="79"/>
      <c r="D21" s="79"/>
      <c r="E21" s="79"/>
      <c r="F21" s="79"/>
      <c r="K21" s="80"/>
      <c r="R21" s="12"/>
    </row>
    <row r="22" spans="1:11" ht="15.75" customHeight="1">
      <c r="A22" s="100" t="s">
        <v>185</v>
      </c>
      <c r="C22" s="100"/>
      <c r="E22" s="100"/>
      <c r="F22" s="100"/>
      <c r="K22" s="101"/>
    </row>
    <row r="23" spans="1:11" ht="15.75" customHeight="1">
      <c r="A23" s="113" t="s">
        <v>214</v>
      </c>
      <c r="B23" s="114"/>
      <c r="C23" s="114"/>
      <c r="D23" s="114"/>
      <c r="E23" s="114"/>
      <c r="F23" s="114"/>
      <c r="G23" s="114"/>
      <c r="H23" s="114"/>
      <c r="I23" s="114"/>
      <c r="J23" s="114"/>
      <c r="K23" s="114"/>
    </row>
    <row r="24" spans="1:11" ht="15.75" customHeight="1">
      <c r="A24" s="114"/>
      <c r="B24" s="114"/>
      <c r="C24" s="114"/>
      <c r="D24" s="114"/>
      <c r="E24" s="114"/>
      <c r="F24" s="114"/>
      <c r="G24" s="114"/>
      <c r="H24" s="114"/>
      <c r="I24" s="114"/>
      <c r="J24" s="114"/>
      <c r="K24" s="114"/>
    </row>
    <row r="26" spans="1:11" ht="15.75" customHeight="1">
      <c r="A26" s="115" t="s">
        <v>215</v>
      </c>
      <c r="B26" s="116"/>
      <c r="C26" s="116"/>
      <c r="D26" s="116"/>
      <c r="E26" s="116"/>
      <c r="F26" s="116"/>
      <c r="G26" s="116"/>
      <c r="H26" s="116"/>
      <c r="I26" s="116"/>
      <c r="J26" s="116"/>
      <c r="K26" s="116"/>
    </row>
    <row r="27" spans="1:11" ht="15.75" customHeight="1">
      <c r="A27" s="116"/>
      <c r="B27" s="116"/>
      <c r="C27" s="116"/>
      <c r="D27" s="116"/>
      <c r="E27" s="116"/>
      <c r="F27" s="116"/>
      <c r="G27" s="116"/>
      <c r="H27" s="116"/>
      <c r="I27" s="116"/>
      <c r="J27" s="116"/>
      <c r="K27" s="116"/>
    </row>
    <row r="29" ht="15.75" customHeight="1">
      <c r="A29" s="3" t="s">
        <v>216</v>
      </c>
    </row>
  </sheetData>
  <mergeCells count="4">
    <mergeCell ref="A23:K24"/>
    <mergeCell ref="A26:K27"/>
    <mergeCell ref="A3:F4"/>
    <mergeCell ref="A6:K6"/>
  </mergeCells>
  <printOptions/>
  <pageMargins left="1" right="0" top="0.85" bottom="0.75" header="0.5" footer="0.5"/>
  <pageSetup horizontalDpi="300" verticalDpi="300" orientation="portrait" paperSize="9" scale="93" r:id="rId2"/>
  <headerFooter alignWithMargins="0">
    <oddFooter>&amp;R4</oddFooter>
  </headerFooter>
  <drawing r:id="rId1"/>
</worksheet>
</file>

<file path=xl/worksheets/sheet5.xml><?xml version="1.0" encoding="utf-8"?>
<worksheet xmlns="http://schemas.openxmlformats.org/spreadsheetml/2006/main" xmlns:r="http://schemas.openxmlformats.org/officeDocument/2006/relationships">
  <dimension ref="A1:M210"/>
  <sheetViews>
    <sheetView view="pageBreakPreview" zoomScaleSheetLayoutView="100" workbookViewId="0" topLeftCell="A209">
      <selection activeCell="A210" sqref="A210"/>
    </sheetView>
  </sheetViews>
  <sheetFormatPr defaultColWidth="9.140625" defaultRowHeight="15.75" customHeight="1"/>
  <cols>
    <col min="1" max="1" width="4.140625" style="2" customWidth="1"/>
    <col min="2" max="2" width="3.7109375" style="2" customWidth="1"/>
    <col min="3" max="3" width="10.00390625" style="2" customWidth="1"/>
    <col min="4" max="4" width="9.140625" style="2" customWidth="1"/>
    <col min="5" max="5" width="9.7109375" style="2" customWidth="1"/>
    <col min="6" max="7" width="9.140625" style="2" customWidth="1"/>
    <col min="8" max="9" width="12.7109375" style="2" customWidth="1"/>
    <col min="10" max="10" width="11.28125" style="2" customWidth="1"/>
    <col min="11" max="11" width="12.28125" style="2" bestFit="1" customWidth="1"/>
    <col min="12" max="15" width="12.7109375" style="2" customWidth="1"/>
    <col min="16" max="16" width="11.7109375" style="2" customWidth="1"/>
    <col min="17" max="16384" width="9.140625" style="2" customWidth="1"/>
  </cols>
  <sheetData>
    <row r="1" ht="15.75" customHeight="1">
      <c r="A1" s="1" t="s">
        <v>225</v>
      </c>
    </row>
    <row r="3" spans="1:7" ht="15.75" customHeight="1">
      <c r="A3" s="111" t="s">
        <v>217</v>
      </c>
      <c r="B3" s="112"/>
      <c r="C3" s="112"/>
      <c r="D3" s="112"/>
      <c r="E3" s="112"/>
      <c r="F3" s="112"/>
      <c r="G3" s="112"/>
    </row>
    <row r="4" spans="1:7" ht="15.75" customHeight="1">
      <c r="A4" s="112"/>
      <c r="B4" s="112"/>
      <c r="C4" s="112"/>
      <c r="D4" s="112"/>
      <c r="E4" s="112"/>
      <c r="F4" s="112"/>
      <c r="G4" s="112"/>
    </row>
    <row r="6" ht="15.75" customHeight="1">
      <c r="A6" s="102" t="s">
        <v>131</v>
      </c>
    </row>
    <row r="8" spans="1:2" ht="15.75" customHeight="1">
      <c r="A8" s="6" t="s">
        <v>2</v>
      </c>
      <c r="B8" s="1" t="s">
        <v>130</v>
      </c>
    </row>
    <row r="9" spans="1:2" ht="15.75" customHeight="1">
      <c r="A9" s="6"/>
      <c r="B9" s="1"/>
    </row>
    <row r="10" spans="1:2" ht="15.75" customHeight="1">
      <c r="A10" s="6"/>
      <c r="B10" s="1"/>
    </row>
    <row r="11" spans="1:2" ht="15.75" customHeight="1">
      <c r="A11" s="6"/>
      <c r="B11" s="1"/>
    </row>
    <row r="12" spans="1:2" ht="15.75" customHeight="1">
      <c r="A12" s="6"/>
      <c r="B12" s="1"/>
    </row>
    <row r="16" spans="1:2" ht="15.75" customHeight="1">
      <c r="A16" s="6" t="s">
        <v>5</v>
      </c>
      <c r="B16" s="1" t="s">
        <v>132</v>
      </c>
    </row>
    <row r="17" spans="2:10" ht="15.75" customHeight="1">
      <c r="B17" s="2" t="s">
        <v>133</v>
      </c>
      <c r="J17" s="5"/>
    </row>
    <row r="18" ht="15.75" customHeight="1">
      <c r="J18" s="5"/>
    </row>
    <row r="19" spans="1:2" ht="15.75" customHeight="1">
      <c r="A19" s="6" t="s">
        <v>8</v>
      </c>
      <c r="B19" s="1" t="s">
        <v>134</v>
      </c>
    </row>
    <row r="20" ht="15.75" customHeight="1">
      <c r="B20" s="2" t="s">
        <v>135</v>
      </c>
    </row>
    <row r="22" spans="1:2" ht="15.75" customHeight="1">
      <c r="A22" s="6" t="s">
        <v>26</v>
      </c>
      <c r="B22" s="1" t="s">
        <v>136</v>
      </c>
    </row>
    <row r="23" ht="15.75" customHeight="1">
      <c r="B23" s="1" t="s">
        <v>139</v>
      </c>
    </row>
    <row r="24" ht="15.75" customHeight="1">
      <c r="B24" s="2" t="s">
        <v>194</v>
      </c>
    </row>
    <row r="25" ht="15.75" customHeight="1">
      <c r="K25" s="31" t="s">
        <v>1</v>
      </c>
    </row>
    <row r="26" spans="2:11" ht="15.75" customHeight="1">
      <c r="B26" s="2" t="s">
        <v>224</v>
      </c>
      <c r="K26" s="32">
        <v>-20853</v>
      </c>
    </row>
    <row r="27" spans="2:11" ht="15.75" customHeight="1">
      <c r="B27" s="2" t="s">
        <v>200</v>
      </c>
      <c r="K27" s="32">
        <v>-13147</v>
      </c>
    </row>
    <row r="28" spans="2:11" ht="15.75" customHeight="1">
      <c r="B28" s="2" t="s">
        <v>188</v>
      </c>
      <c r="K28" s="32">
        <f>-31970-5430</f>
        <v>-37400</v>
      </c>
    </row>
    <row r="30" spans="1:2" ht="15.75" customHeight="1">
      <c r="A30" s="6" t="s">
        <v>27</v>
      </c>
      <c r="B30" s="1" t="s">
        <v>202</v>
      </c>
    </row>
    <row r="31" ht="15.75" customHeight="1">
      <c r="B31" s="1" t="s">
        <v>138</v>
      </c>
    </row>
    <row r="32" ht="15.75" customHeight="1">
      <c r="B32" s="1"/>
    </row>
    <row r="33" ht="15.75" customHeight="1">
      <c r="B33" s="1"/>
    </row>
    <row r="34" ht="15.75" customHeight="1">
      <c r="B34" s="1"/>
    </row>
    <row r="35" spans="1:2" ht="15.75" customHeight="1">
      <c r="A35" s="6" t="s">
        <v>28</v>
      </c>
      <c r="B35" s="1" t="s">
        <v>137</v>
      </c>
    </row>
    <row r="36" spans="1:2" ht="15.75" customHeight="1">
      <c r="A36" s="6"/>
      <c r="B36" s="1"/>
    </row>
    <row r="37" spans="1:2" ht="15.75" customHeight="1">
      <c r="A37" s="6"/>
      <c r="B37" s="1"/>
    </row>
    <row r="38" spans="1:2" ht="15.75" customHeight="1">
      <c r="A38" s="6"/>
      <c r="B38" s="1"/>
    </row>
    <row r="39" spans="1:2" ht="15.75" customHeight="1">
      <c r="A39" s="6"/>
      <c r="B39" s="1"/>
    </row>
    <row r="40" ht="15.75" customHeight="1">
      <c r="A40" s="6"/>
    </row>
    <row r="42" spans="1:2" ht="15.75" customHeight="1">
      <c r="A42" s="6" t="s">
        <v>29</v>
      </c>
      <c r="B42" s="1" t="s">
        <v>142</v>
      </c>
    </row>
    <row r="43" ht="15.75" customHeight="1">
      <c r="B43" s="2" t="s">
        <v>143</v>
      </c>
    </row>
    <row r="45" spans="1:2" ht="15.75" customHeight="1">
      <c r="A45" s="6" t="s">
        <v>31</v>
      </c>
      <c r="B45" s="1" t="s">
        <v>43</v>
      </c>
    </row>
    <row r="46" spans="5:11" ht="15.75" customHeight="1">
      <c r="E46" s="89" t="s">
        <v>104</v>
      </c>
      <c r="F46" s="90"/>
      <c r="G46" s="89"/>
      <c r="H46" s="89"/>
      <c r="I46" s="89"/>
      <c r="J46" s="89"/>
      <c r="K46" s="89"/>
    </row>
    <row r="47" spans="5:11" ht="15.75" customHeight="1">
      <c r="E47" s="89" t="s">
        <v>105</v>
      </c>
      <c r="F47" s="89"/>
      <c r="G47" s="89" t="s">
        <v>107</v>
      </c>
      <c r="H47" s="89"/>
      <c r="I47" s="89" t="s">
        <v>109</v>
      </c>
      <c r="J47" s="89" t="s">
        <v>111</v>
      </c>
      <c r="K47" s="89"/>
    </row>
    <row r="48" spans="5:11" ht="15.75" customHeight="1">
      <c r="E48" s="89" t="s">
        <v>106</v>
      </c>
      <c r="F48" s="89" t="s">
        <v>45</v>
      </c>
      <c r="G48" s="91" t="s">
        <v>108</v>
      </c>
      <c r="H48" s="89" t="s">
        <v>44</v>
      </c>
      <c r="I48" s="89" t="s">
        <v>110</v>
      </c>
      <c r="J48" s="89" t="s">
        <v>112</v>
      </c>
      <c r="K48" s="89" t="s">
        <v>100</v>
      </c>
    </row>
    <row r="49" spans="5:11" ht="15.75" customHeight="1">
      <c r="E49" s="89" t="s">
        <v>1</v>
      </c>
      <c r="F49" s="89" t="s">
        <v>1</v>
      </c>
      <c r="G49" s="89" t="s">
        <v>1</v>
      </c>
      <c r="H49" s="89" t="s">
        <v>1</v>
      </c>
      <c r="I49" s="89" t="s">
        <v>1</v>
      </c>
      <c r="J49" s="89" t="s">
        <v>1</v>
      </c>
      <c r="K49" s="89" t="s">
        <v>1</v>
      </c>
    </row>
    <row r="50" spans="2:11" ht="15.75" customHeight="1" thickBot="1">
      <c r="B50" s="2" t="s">
        <v>99</v>
      </c>
      <c r="E50" s="85">
        <v>127280</v>
      </c>
      <c r="F50" s="85">
        <v>0</v>
      </c>
      <c r="G50" s="85">
        <v>16806</v>
      </c>
      <c r="H50" s="85">
        <v>0</v>
      </c>
      <c r="I50" s="85">
        <v>0</v>
      </c>
      <c r="J50" s="85">
        <v>10350</v>
      </c>
      <c r="K50" s="85">
        <f>SUM(E50:J50)</f>
        <v>154436</v>
      </c>
    </row>
    <row r="51" spans="5:11" ht="15.75" customHeight="1" thickTop="1">
      <c r="E51" s="12"/>
      <c r="F51" s="12"/>
      <c r="G51" s="12"/>
      <c r="H51" s="12"/>
      <c r="I51" s="12"/>
      <c r="J51" s="12"/>
      <c r="K51" s="12"/>
    </row>
    <row r="52" spans="2:11" ht="15.75" customHeight="1" thickBot="1">
      <c r="B52" s="2" t="s">
        <v>201</v>
      </c>
      <c r="E52" s="85">
        <v>7877</v>
      </c>
      <c r="F52" s="85">
        <v>-46036</v>
      </c>
      <c r="G52" s="85">
        <v>941</v>
      </c>
      <c r="H52" s="85">
        <v>-3</v>
      </c>
      <c r="I52" s="85">
        <v>0</v>
      </c>
      <c r="J52" s="85">
        <v>1131</v>
      </c>
      <c r="K52" s="12">
        <f>SUM(E52:J52)</f>
        <v>-36090</v>
      </c>
    </row>
    <row r="53" spans="2:11" ht="15.75" customHeight="1" thickTop="1">
      <c r="B53" s="2" t="s">
        <v>71</v>
      </c>
      <c r="E53" s="12"/>
      <c r="F53" s="12"/>
      <c r="G53" s="12"/>
      <c r="H53" s="12"/>
      <c r="I53" s="12"/>
      <c r="J53" s="12"/>
      <c r="K53" s="12">
        <v>-8443</v>
      </c>
    </row>
    <row r="54" spans="2:11" ht="15.75" customHeight="1">
      <c r="B54" s="2" t="s">
        <v>144</v>
      </c>
      <c r="E54" s="12"/>
      <c r="F54" s="12"/>
      <c r="G54" s="12"/>
      <c r="H54" s="12"/>
      <c r="I54" s="12"/>
      <c r="J54" s="12"/>
      <c r="K54" s="12"/>
    </row>
    <row r="55" spans="2:11" ht="15.75" customHeight="1">
      <c r="B55" s="56" t="s">
        <v>145</v>
      </c>
      <c r="E55" s="12"/>
      <c r="F55" s="12"/>
      <c r="G55" s="12"/>
      <c r="H55" s="12"/>
      <c r="I55" s="12"/>
      <c r="J55" s="12"/>
      <c r="K55" s="12">
        <v>2041</v>
      </c>
    </row>
    <row r="56" spans="2:11" ht="15.75" customHeight="1">
      <c r="B56" s="2" t="s">
        <v>195</v>
      </c>
      <c r="E56" s="12"/>
      <c r="F56" s="12"/>
      <c r="G56" s="12"/>
      <c r="H56" s="12"/>
      <c r="I56" s="12"/>
      <c r="J56" s="12"/>
      <c r="K56" s="50">
        <f>SUM(K52:K55)</f>
        <v>-42492</v>
      </c>
    </row>
    <row r="57" spans="2:11" ht="15.75" customHeight="1">
      <c r="B57" s="2" t="s">
        <v>6</v>
      </c>
      <c r="E57" s="12"/>
      <c r="F57" s="12"/>
      <c r="G57" s="12"/>
      <c r="H57" s="12"/>
      <c r="I57" s="12"/>
      <c r="J57" s="12"/>
      <c r="K57" s="12">
        <v>-7986</v>
      </c>
    </row>
    <row r="58" spans="2:11" ht="15.75" customHeight="1">
      <c r="B58" s="2" t="s">
        <v>196</v>
      </c>
      <c r="E58" s="12"/>
      <c r="F58" s="12"/>
      <c r="G58" s="12"/>
      <c r="H58" s="12"/>
      <c r="I58" s="12"/>
      <c r="J58" s="12"/>
      <c r="K58" s="50">
        <f>SUM(K56:K57)</f>
        <v>-50478</v>
      </c>
    </row>
    <row r="59" spans="2:11" ht="15.75" customHeight="1">
      <c r="B59" s="2" t="s">
        <v>115</v>
      </c>
      <c r="E59" s="12"/>
      <c r="F59" s="12"/>
      <c r="G59" s="12"/>
      <c r="H59" s="12"/>
      <c r="I59" s="12"/>
      <c r="J59" s="12"/>
      <c r="K59" s="12">
        <v>-1610</v>
      </c>
    </row>
    <row r="60" spans="2:11" ht="15.75" customHeight="1" thickBot="1">
      <c r="B60" s="2" t="s">
        <v>197</v>
      </c>
      <c r="E60" s="12"/>
      <c r="F60" s="12"/>
      <c r="G60" s="12"/>
      <c r="H60" s="12"/>
      <c r="I60" s="12"/>
      <c r="J60" s="12"/>
      <c r="K60" s="86">
        <f>SUM(K58:K59)</f>
        <v>-52088</v>
      </c>
    </row>
    <row r="61" ht="15.75" customHeight="1" thickTop="1"/>
    <row r="62" spans="1:2" ht="15.75" customHeight="1">
      <c r="A62" s="6" t="s">
        <v>32</v>
      </c>
      <c r="B62" s="1" t="s">
        <v>146</v>
      </c>
    </row>
    <row r="66" spans="1:2" ht="15.75" customHeight="1">
      <c r="A66" s="6" t="s">
        <v>33</v>
      </c>
      <c r="B66" s="1" t="s">
        <v>147</v>
      </c>
    </row>
    <row r="67" spans="1:2" ht="15.75" customHeight="1">
      <c r="A67" s="6"/>
      <c r="B67" s="1"/>
    </row>
    <row r="68" spans="1:2" ht="15.75" customHeight="1">
      <c r="A68" s="6"/>
      <c r="B68" s="1"/>
    </row>
    <row r="70" spans="1:2" ht="15.75" customHeight="1">
      <c r="A70" s="6" t="s">
        <v>34</v>
      </c>
      <c r="B70" s="1" t="s">
        <v>148</v>
      </c>
    </row>
    <row r="71" ht="15.75" customHeight="1">
      <c r="B71" s="2" t="s">
        <v>7</v>
      </c>
    </row>
    <row r="72" ht="15.75" customHeight="1">
      <c r="B72" s="1"/>
    </row>
    <row r="73" ht="15.75" customHeight="1">
      <c r="B73" s="1"/>
    </row>
    <row r="74" ht="15.75" customHeight="1">
      <c r="B74" s="1"/>
    </row>
    <row r="75" ht="15.75" customHeight="1">
      <c r="B75" s="1"/>
    </row>
    <row r="76" ht="15.75" customHeight="1">
      <c r="B76" s="2" t="s">
        <v>60</v>
      </c>
    </row>
    <row r="81" ht="15.75" customHeight="1">
      <c r="B81" s="2" t="s">
        <v>120</v>
      </c>
    </row>
    <row r="84" spans="1:2" ht="15.75" customHeight="1">
      <c r="A84" s="6" t="s">
        <v>35</v>
      </c>
      <c r="B84" s="1" t="s">
        <v>149</v>
      </c>
    </row>
    <row r="88" spans="1:2" ht="15.75" customHeight="1">
      <c r="A88" s="6" t="s">
        <v>39</v>
      </c>
      <c r="B88" s="1" t="s">
        <v>63</v>
      </c>
    </row>
    <row r="94" spans="1:2" ht="15.75" customHeight="1">
      <c r="A94" s="6" t="s">
        <v>40</v>
      </c>
      <c r="B94" s="1" t="s">
        <v>150</v>
      </c>
    </row>
    <row r="95" spans="2:11" ht="15.75" customHeight="1">
      <c r="B95" s="1"/>
      <c r="J95" s="87" t="s">
        <v>198</v>
      </c>
      <c r="K95" s="87" t="s">
        <v>198</v>
      </c>
    </row>
    <row r="96" spans="2:11" ht="15.75" customHeight="1">
      <c r="B96" s="1"/>
      <c r="J96" s="88" t="s">
        <v>121</v>
      </c>
      <c r="K96" s="88" t="s">
        <v>116</v>
      </c>
    </row>
    <row r="97" spans="2:11" ht="15.75" customHeight="1">
      <c r="B97" s="1"/>
      <c r="J97" s="87" t="s">
        <v>98</v>
      </c>
      <c r="K97" s="87" t="s">
        <v>98</v>
      </c>
    </row>
    <row r="98" spans="2:11" ht="15.75" customHeight="1">
      <c r="B98" s="2" t="s">
        <v>99</v>
      </c>
      <c r="J98" s="32">
        <v>45701</v>
      </c>
      <c r="K98" s="53">
        <v>60934</v>
      </c>
    </row>
    <row r="99" spans="2:11" ht="15.75" customHeight="1">
      <c r="B99" s="2" t="s">
        <v>102</v>
      </c>
      <c r="J99" s="35">
        <v>-20413</v>
      </c>
      <c r="K99" s="54">
        <v>10375</v>
      </c>
    </row>
    <row r="100" spans="2:11" ht="15.75" customHeight="1">
      <c r="B100" s="2" t="s">
        <v>101</v>
      </c>
      <c r="J100" s="54">
        <v>-24483</v>
      </c>
      <c r="K100" s="54">
        <v>7231</v>
      </c>
    </row>
    <row r="101" spans="10:11" ht="15.75" customHeight="1">
      <c r="J101" s="54"/>
      <c r="K101" s="54"/>
    </row>
    <row r="102" spans="10:11" ht="15.75" customHeight="1">
      <c r="J102" s="54"/>
      <c r="K102" s="54"/>
    </row>
    <row r="103" spans="10:11" ht="15.75" customHeight="1">
      <c r="J103" s="54"/>
      <c r="K103" s="54"/>
    </row>
    <row r="104" spans="10:11" ht="15.75" customHeight="1">
      <c r="J104" s="54"/>
      <c r="K104" s="54"/>
    </row>
    <row r="105" spans="10:11" ht="15.75" customHeight="1">
      <c r="J105" s="54"/>
      <c r="K105" s="54"/>
    </row>
    <row r="106" spans="10:11" ht="15.75" customHeight="1">
      <c r="J106" s="54"/>
      <c r="K106" s="54"/>
    </row>
    <row r="107" spans="1:2" ht="15.75" customHeight="1">
      <c r="A107" s="6" t="s">
        <v>41</v>
      </c>
      <c r="B107" s="1" t="s">
        <v>151</v>
      </c>
    </row>
    <row r="111" spans="1:2" ht="15.75" customHeight="1">
      <c r="A111" s="6" t="s">
        <v>42</v>
      </c>
      <c r="B111" s="1" t="s">
        <v>49</v>
      </c>
    </row>
    <row r="112" ht="15.75" customHeight="1">
      <c r="B112" s="2" t="s">
        <v>103</v>
      </c>
    </row>
    <row r="114" spans="1:2" ht="15.75" customHeight="1">
      <c r="A114" s="6" t="s">
        <v>46</v>
      </c>
      <c r="B114" s="1" t="s">
        <v>6</v>
      </c>
    </row>
    <row r="115" spans="1:11" ht="15.75" customHeight="1">
      <c r="A115" s="6"/>
      <c r="B115" s="1"/>
      <c r="H115" s="117" t="s">
        <v>64</v>
      </c>
      <c r="I115" s="117"/>
      <c r="J115" s="117" t="s">
        <v>119</v>
      </c>
      <c r="K115" s="117"/>
    </row>
    <row r="116" spans="1:11" ht="15.75" customHeight="1">
      <c r="A116" s="6"/>
      <c r="B116" s="1"/>
      <c r="H116" s="92"/>
      <c r="I116" s="92" t="s">
        <v>69</v>
      </c>
      <c r="J116" s="92"/>
      <c r="K116" s="94" t="s">
        <v>69</v>
      </c>
    </row>
    <row r="117" spans="1:11" ht="15.75" customHeight="1">
      <c r="A117" s="6"/>
      <c r="B117" s="1"/>
      <c r="H117" s="92" t="s">
        <v>53</v>
      </c>
      <c r="I117" s="92" t="s">
        <v>70</v>
      </c>
      <c r="J117" s="92" t="s">
        <v>53</v>
      </c>
      <c r="K117" s="92" t="s">
        <v>70</v>
      </c>
    </row>
    <row r="118" spans="1:11" ht="15.75" customHeight="1">
      <c r="A118" s="6"/>
      <c r="B118" s="1"/>
      <c r="H118" s="92" t="s">
        <v>65</v>
      </c>
      <c r="I118" s="94" t="s">
        <v>66</v>
      </c>
      <c r="J118" s="92" t="s">
        <v>65</v>
      </c>
      <c r="K118" s="92" t="s">
        <v>66</v>
      </c>
    </row>
    <row r="119" spans="1:11" ht="15.75" customHeight="1">
      <c r="A119" s="6"/>
      <c r="B119" s="1"/>
      <c r="H119" s="92" t="s">
        <v>0</v>
      </c>
      <c r="I119" s="92" t="s">
        <v>0</v>
      </c>
      <c r="J119" s="92" t="s">
        <v>67</v>
      </c>
      <c r="K119" s="92" t="s">
        <v>68</v>
      </c>
    </row>
    <row r="120" spans="1:11" ht="15.75" customHeight="1">
      <c r="A120" s="6"/>
      <c r="B120" s="1"/>
      <c r="H120" s="93" t="s">
        <v>121</v>
      </c>
      <c r="I120" s="93" t="s">
        <v>208</v>
      </c>
      <c r="J120" s="93" t="s">
        <v>121</v>
      </c>
      <c r="K120" s="93" t="s">
        <v>208</v>
      </c>
    </row>
    <row r="121" spans="1:11" ht="15.75" customHeight="1">
      <c r="A121" s="6"/>
      <c r="B121" s="1"/>
      <c r="H121" s="92" t="s">
        <v>1</v>
      </c>
      <c r="I121" s="92" t="s">
        <v>1</v>
      </c>
      <c r="J121" s="92" t="s">
        <v>1</v>
      </c>
      <c r="K121" s="92" t="s">
        <v>1</v>
      </c>
    </row>
    <row r="122" spans="1:11" ht="15.75" customHeight="1">
      <c r="A122" s="6"/>
      <c r="B122" s="2" t="s">
        <v>59</v>
      </c>
      <c r="H122" s="51">
        <v>4948</v>
      </c>
      <c r="I122" s="14">
        <v>1709</v>
      </c>
      <c r="J122" s="14">
        <v>12201</v>
      </c>
      <c r="K122" s="14">
        <v>7252</v>
      </c>
    </row>
    <row r="123" spans="1:13" ht="15.75" customHeight="1">
      <c r="A123" s="6"/>
      <c r="B123" s="2" t="s">
        <v>86</v>
      </c>
      <c r="H123" s="51">
        <v>-1742</v>
      </c>
      <c r="I123" s="14">
        <v>-1147</v>
      </c>
      <c r="J123" s="14">
        <v>-4787</v>
      </c>
      <c r="K123" s="14">
        <v>-4982</v>
      </c>
      <c r="L123" s="9"/>
      <c r="M123" s="9"/>
    </row>
    <row r="124" spans="1:11" ht="15.75" customHeight="1">
      <c r="A124" s="6"/>
      <c r="H124" s="10">
        <f>SUM(H122:H123)</f>
        <v>3206</v>
      </c>
      <c r="I124" s="10">
        <f>SUM(I122:I123)</f>
        <v>562</v>
      </c>
      <c r="J124" s="11">
        <f>SUM(J122:J123)</f>
        <v>7414</v>
      </c>
      <c r="K124" s="10">
        <f>SUM(K122:K123)</f>
        <v>2270</v>
      </c>
    </row>
    <row r="125" spans="1:11" ht="15.75" customHeight="1">
      <c r="A125" s="6"/>
      <c r="B125" s="2" t="s">
        <v>58</v>
      </c>
      <c r="H125" s="12">
        <v>0</v>
      </c>
      <c r="I125" s="51">
        <v>0</v>
      </c>
      <c r="J125" s="13">
        <v>0</v>
      </c>
      <c r="K125" s="12">
        <v>0</v>
      </c>
    </row>
    <row r="126" spans="1:11" ht="15.75" customHeight="1">
      <c r="A126" s="6"/>
      <c r="H126" s="10">
        <f>SUM(H124:H125)</f>
        <v>3206</v>
      </c>
      <c r="I126" s="10">
        <f>SUM(I124:I125)</f>
        <v>562</v>
      </c>
      <c r="J126" s="11">
        <f>SUM(J124:J125)</f>
        <v>7414</v>
      </c>
      <c r="K126" s="10">
        <f>SUM(K124:K125)</f>
        <v>2270</v>
      </c>
    </row>
    <row r="127" spans="1:11" ht="15.75" customHeight="1">
      <c r="A127" s="6"/>
      <c r="B127" s="2" t="s">
        <v>51</v>
      </c>
      <c r="H127" s="51">
        <v>201</v>
      </c>
      <c r="I127" s="14">
        <v>0</v>
      </c>
      <c r="J127" s="14">
        <v>572</v>
      </c>
      <c r="K127" s="14">
        <v>0</v>
      </c>
    </row>
    <row r="128" spans="1:11" ht="15.75" customHeight="1">
      <c r="A128" s="6"/>
      <c r="B128" s="1"/>
      <c r="H128" s="15">
        <f>SUM(H126:H127)</f>
        <v>3407</v>
      </c>
      <c r="I128" s="15">
        <f>SUM(I126:I127)</f>
        <v>562</v>
      </c>
      <c r="J128" s="15">
        <f>SUM(J126:J127)</f>
        <v>7986</v>
      </c>
      <c r="K128" s="15">
        <f>SUM(K126:K127)</f>
        <v>2270</v>
      </c>
    </row>
    <row r="129" spans="1:11" ht="15.75" customHeight="1">
      <c r="A129" s="6"/>
      <c r="B129" s="1"/>
      <c r="H129" s="16"/>
      <c r="I129" s="16"/>
      <c r="J129" s="16"/>
      <c r="K129" s="16"/>
    </row>
    <row r="130" spans="1:11" ht="15.75" customHeight="1">
      <c r="A130" s="6"/>
      <c r="B130" s="1"/>
      <c r="H130" s="16"/>
      <c r="I130" s="16"/>
      <c r="J130" s="16"/>
      <c r="K130" s="16"/>
    </row>
    <row r="131" spans="1:11" ht="15.75" customHeight="1">
      <c r="A131" s="6"/>
      <c r="B131" s="1"/>
      <c r="H131" s="16"/>
      <c r="I131" s="16"/>
      <c r="J131" s="16"/>
      <c r="K131" s="16"/>
    </row>
    <row r="132" spans="1:11" ht="15.75" customHeight="1">
      <c r="A132" s="6"/>
      <c r="B132" s="1"/>
      <c r="H132" s="16"/>
      <c r="I132" s="16"/>
      <c r="J132" s="16"/>
      <c r="K132" s="16"/>
    </row>
    <row r="133" spans="1:11" ht="15.75" customHeight="1">
      <c r="A133" s="6"/>
      <c r="B133" s="1"/>
      <c r="H133" s="16"/>
      <c r="I133" s="16"/>
      <c r="J133" s="16"/>
      <c r="K133" s="16"/>
    </row>
    <row r="134" spans="1:11" ht="15.75" customHeight="1">
      <c r="A134" s="6"/>
      <c r="B134" s="1"/>
      <c r="H134" s="16"/>
      <c r="I134" s="16"/>
      <c r="J134" s="16"/>
      <c r="K134" s="16"/>
    </row>
    <row r="135" spans="1:2" ht="15.75" customHeight="1">
      <c r="A135" s="6" t="s">
        <v>47</v>
      </c>
      <c r="B135" s="1" t="s">
        <v>117</v>
      </c>
    </row>
    <row r="136" spans="1:2" ht="15.75" customHeight="1">
      <c r="A136" s="4"/>
      <c r="B136" s="1"/>
    </row>
    <row r="137" spans="1:2" ht="15.75" customHeight="1">
      <c r="A137" s="4"/>
      <c r="B137" s="1"/>
    </row>
    <row r="138" ht="15.75" customHeight="1">
      <c r="A138" s="4"/>
    </row>
    <row r="139" spans="1:2" ht="15.75" customHeight="1">
      <c r="A139" s="6" t="s">
        <v>152</v>
      </c>
      <c r="B139" s="1" t="s">
        <v>30</v>
      </c>
    </row>
    <row r="140" spans="2:10" ht="15.75" customHeight="1">
      <c r="B140" s="17" t="s">
        <v>3</v>
      </c>
      <c r="C140" s="2" t="s">
        <v>88</v>
      </c>
      <c r="J140" s="18"/>
    </row>
    <row r="141" spans="2:11" ht="15.75" customHeight="1">
      <c r="B141" s="17"/>
      <c r="J141" s="92" t="s">
        <v>53</v>
      </c>
      <c r="K141" s="92" t="s">
        <v>175</v>
      </c>
    </row>
    <row r="142" spans="2:11" ht="15.75" customHeight="1">
      <c r="B142" s="17"/>
      <c r="J142" s="92" t="s">
        <v>0</v>
      </c>
      <c r="K142" s="92" t="s">
        <v>67</v>
      </c>
    </row>
    <row r="143" spans="2:11" ht="15.75" customHeight="1">
      <c r="B143" s="17"/>
      <c r="J143" s="93" t="s">
        <v>121</v>
      </c>
      <c r="K143" s="93" t="s">
        <v>121</v>
      </c>
    </row>
    <row r="144" spans="2:11" ht="15.75" customHeight="1">
      <c r="B144" s="17"/>
      <c r="J144" s="92" t="s">
        <v>1</v>
      </c>
      <c r="K144" s="92" t="s">
        <v>1</v>
      </c>
    </row>
    <row r="145" spans="2:11" ht="15.75" customHeight="1">
      <c r="B145" s="17"/>
      <c r="C145" s="2" t="s">
        <v>89</v>
      </c>
      <c r="J145" s="19" t="s">
        <v>92</v>
      </c>
      <c r="K145" s="19" t="s">
        <v>92</v>
      </c>
    </row>
    <row r="146" spans="2:11" ht="15.75" customHeight="1">
      <c r="B146" s="17"/>
      <c r="C146" s="2" t="s">
        <v>90</v>
      </c>
      <c r="J146" s="20" t="s">
        <v>92</v>
      </c>
      <c r="K146" s="20">
        <v>56960</v>
      </c>
    </row>
    <row r="147" spans="2:11" ht="15.75" customHeight="1">
      <c r="B147" s="17"/>
      <c r="C147" s="2" t="s">
        <v>91</v>
      </c>
      <c r="J147" s="20" t="s">
        <v>92</v>
      </c>
      <c r="K147" s="20">
        <v>-13147</v>
      </c>
    </row>
    <row r="149" spans="2:3" ht="15.75" customHeight="1">
      <c r="B149" s="17" t="s">
        <v>4</v>
      </c>
      <c r="C149" s="2" t="s">
        <v>93</v>
      </c>
    </row>
    <row r="150" spans="2:11" ht="15.75" customHeight="1">
      <c r="B150" s="17"/>
      <c r="J150" s="7"/>
      <c r="K150" s="92" t="s">
        <v>9</v>
      </c>
    </row>
    <row r="151" spans="2:11" ht="15.75" customHeight="1">
      <c r="B151" s="17"/>
      <c r="J151" s="8"/>
      <c r="K151" s="93" t="s">
        <v>121</v>
      </c>
    </row>
    <row r="152" spans="3:11" ht="15.75" customHeight="1">
      <c r="C152" s="21"/>
      <c r="D152" s="21"/>
      <c r="E152" s="21"/>
      <c r="F152" s="21"/>
      <c r="G152" s="21"/>
      <c r="H152" s="21"/>
      <c r="I152" s="21"/>
      <c r="J152" s="7"/>
      <c r="K152" s="92" t="s">
        <v>1</v>
      </c>
    </row>
    <row r="153" spans="3:11" ht="15.75" customHeight="1">
      <c r="C153" s="21" t="s">
        <v>52</v>
      </c>
      <c r="D153" s="21"/>
      <c r="E153" s="21"/>
      <c r="F153" s="21"/>
      <c r="G153" s="21"/>
      <c r="H153" s="21"/>
      <c r="I153" s="21"/>
      <c r="J153" s="22"/>
      <c r="K153" s="22">
        <v>82807</v>
      </c>
    </row>
    <row r="154" spans="3:11" ht="15.75" customHeight="1">
      <c r="C154" s="21" t="s">
        <v>94</v>
      </c>
      <c r="D154" s="21"/>
      <c r="E154" s="21"/>
      <c r="F154" s="21"/>
      <c r="G154" s="21"/>
      <c r="H154" s="21"/>
      <c r="I154" s="21"/>
      <c r="J154" s="13"/>
      <c r="K154" s="13">
        <v>33479</v>
      </c>
    </row>
    <row r="155" spans="3:11" ht="15.75" customHeight="1">
      <c r="C155" s="21" t="s">
        <v>153</v>
      </c>
      <c r="D155" s="21"/>
      <c r="E155" s="21"/>
      <c r="F155" s="21"/>
      <c r="G155" s="21"/>
      <c r="H155" s="21"/>
      <c r="I155" s="21"/>
      <c r="J155" s="23"/>
      <c r="K155" s="22">
        <v>30616</v>
      </c>
    </row>
    <row r="156" ht="15.75" customHeight="1">
      <c r="K156" s="18"/>
    </row>
    <row r="157" spans="1:11" ht="15.75" customHeight="1">
      <c r="A157" s="6" t="s">
        <v>48</v>
      </c>
      <c r="B157" s="24" t="s">
        <v>61</v>
      </c>
      <c r="C157" s="21"/>
      <c r="D157" s="21"/>
      <c r="E157" s="21"/>
      <c r="F157" s="21"/>
      <c r="G157" s="21"/>
      <c r="H157" s="21"/>
      <c r="I157" s="21"/>
      <c r="J157" s="21"/>
      <c r="K157" s="21"/>
    </row>
    <row r="158" spans="1:11" ht="15.75" customHeight="1">
      <c r="A158" s="4"/>
      <c r="B158" s="21"/>
      <c r="C158" s="21"/>
      <c r="D158" s="21"/>
      <c r="E158" s="21"/>
      <c r="F158" s="21"/>
      <c r="G158" s="21"/>
      <c r="H158" s="21"/>
      <c r="I158" s="21"/>
      <c r="J158" s="21"/>
      <c r="K158" s="21"/>
    </row>
    <row r="159" spans="1:11" ht="15.75" customHeight="1">
      <c r="A159" s="4"/>
      <c r="B159" s="21"/>
      <c r="C159" s="21"/>
      <c r="D159" s="21"/>
      <c r="E159" s="21"/>
      <c r="F159" s="21"/>
      <c r="G159" s="21"/>
      <c r="H159" s="21"/>
      <c r="I159" s="21"/>
      <c r="J159" s="21"/>
      <c r="K159" s="21"/>
    </row>
    <row r="160" spans="1:11" ht="15.75" customHeight="1">
      <c r="A160" s="4"/>
      <c r="C160" s="21"/>
      <c r="D160" s="21"/>
      <c r="E160" s="21"/>
      <c r="F160" s="21"/>
      <c r="G160" s="21"/>
      <c r="H160" s="21"/>
      <c r="I160" s="21"/>
      <c r="J160" s="21"/>
      <c r="K160" s="21"/>
    </row>
    <row r="161" spans="1:11" ht="15.75" customHeight="1">
      <c r="A161" s="4"/>
      <c r="B161" s="24"/>
      <c r="C161" s="21"/>
      <c r="D161" s="21"/>
      <c r="E161" s="21"/>
      <c r="F161" s="21"/>
      <c r="G161" s="21"/>
      <c r="H161" s="21"/>
      <c r="I161" s="21"/>
      <c r="J161" s="21"/>
      <c r="K161" s="21"/>
    </row>
    <row r="162" spans="1:2" ht="15.75" customHeight="1">
      <c r="A162" s="6" t="s">
        <v>87</v>
      </c>
      <c r="B162" s="1" t="s">
        <v>36</v>
      </c>
    </row>
    <row r="163" ht="15.75" customHeight="1">
      <c r="B163" s="2" t="s">
        <v>62</v>
      </c>
    </row>
    <row r="164" spans="10:11" ht="15.75" customHeight="1">
      <c r="J164" s="92" t="s">
        <v>9</v>
      </c>
      <c r="K164" s="92" t="s">
        <v>9</v>
      </c>
    </row>
    <row r="165" spans="10:11" ht="15.75" customHeight="1">
      <c r="J165" s="93" t="s">
        <v>121</v>
      </c>
      <c r="K165" s="93" t="s">
        <v>208</v>
      </c>
    </row>
    <row r="166" spans="2:11" ht="15.75" customHeight="1">
      <c r="B166" s="21"/>
      <c r="C166" s="21"/>
      <c r="D166" s="21"/>
      <c r="E166" s="21"/>
      <c r="F166" s="21"/>
      <c r="G166" s="21"/>
      <c r="H166" s="21"/>
      <c r="I166" s="21"/>
      <c r="J166" s="92" t="s">
        <v>1</v>
      </c>
      <c r="K166" s="92" t="s">
        <v>1</v>
      </c>
    </row>
    <row r="167" spans="2:11" ht="15.75" customHeight="1">
      <c r="B167" s="26" t="s">
        <v>37</v>
      </c>
      <c r="C167" s="26"/>
      <c r="D167" s="26"/>
      <c r="E167" s="26"/>
      <c r="F167" s="26"/>
      <c r="G167" s="26"/>
      <c r="H167" s="26"/>
      <c r="I167" s="26"/>
      <c r="J167" s="30">
        <v>91694</v>
      </c>
      <c r="K167" s="30">
        <v>144429</v>
      </c>
    </row>
    <row r="168" spans="2:11" ht="15.75" customHeight="1">
      <c r="B168" s="26" t="s">
        <v>38</v>
      </c>
      <c r="C168" s="26"/>
      <c r="D168" s="26"/>
      <c r="E168" s="26"/>
      <c r="F168" s="26"/>
      <c r="G168" s="26"/>
      <c r="H168" s="26"/>
      <c r="I168" s="26"/>
      <c r="J168" s="52">
        <v>32615</v>
      </c>
      <c r="K168" s="52">
        <v>73555</v>
      </c>
    </row>
    <row r="169" spans="2:11" ht="15.75" customHeight="1">
      <c r="B169" s="27"/>
      <c r="C169" s="27"/>
      <c r="D169" s="27"/>
      <c r="E169" s="27"/>
      <c r="F169" s="27"/>
      <c r="G169" s="27"/>
      <c r="H169" s="27"/>
      <c r="I169" s="27"/>
      <c r="J169" s="28">
        <f>SUM(J167:J168)</f>
        <v>124309</v>
      </c>
      <c r="K169" s="28">
        <f>SUM(K167:K168)</f>
        <v>217984</v>
      </c>
    </row>
    <row r="170" spans="2:11" ht="15.75" customHeight="1">
      <c r="B170" s="2" t="s">
        <v>118</v>
      </c>
      <c r="C170" s="27"/>
      <c r="D170" s="27"/>
      <c r="E170" s="27"/>
      <c r="F170" s="27"/>
      <c r="G170" s="27"/>
      <c r="H170" s="27"/>
      <c r="I170" s="27"/>
      <c r="K170" s="29"/>
    </row>
    <row r="171" spans="3:11" ht="15.75" customHeight="1">
      <c r="C171" s="27"/>
      <c r="D171" s="27"/>
      <c r="E171" s="27"/>
      <c r="F171" s="27"/>
      <c r="G171" s="27"/>
      <c r="H171" s="27"/>
      <c r="I171" s="27"/>
      <c r="K171" s="29"/>
    </row>
    <row r="172" spans="1:2" ht="15.75" customHeight="1">
      <c r="A172" s="6" t="s">
        <v>154</v>
      </c>
      <c r="B172" s="1" t="s">
        <v>155</v>
      </c>
    </row>
    <row r="173" spans="1:2" ht="15.75" customHeight="1">
      <c r="A173" s="4"/>
      <c r="B173" s="1"/>
    </row>
    <row r="174" spans="1:2" ht="15.75" customHeight="1">
      <c r="A174" s="4"/>
      <c r="B174" s="1"/>
    </row>
    <row r="176" spans="1:2" ht="15.75" customHeight="1">
      <c r="A176" s="6" t="s">
        <v>156</v>
      </c>
      <c r="B176" s="1" t="s">
        <v>95</v>
      </c>
    </row>
    <row r="177" spans="1:2" ht="15.75" customHeight="1">
      <c r="A177" s="4"/>
      <c r="B177" s="1"/>
    </row>
    <row r="178" spans="1:2" ht="15.75" customHeight="1">
      <c r="A178" s="4"/>
      <c r="B178" s="1"/>
    </row>
    <row r="180" spans="1:2" ht="15.75" customHeight="1">
      <c r="A180" s="6" t="s">
        <v>157</v>
      </c>
      <c r="B180" s="1" t="s">
        <v>50</v>
      </c>
    </row>
    <row r="181" ht="15.75" customHeight="1">
      <c r="B181" s="2" t="s">
        <v>199</v>
      </c>
    </row>
    <row r="183" spans="1:2" ht="15.75" customHeight="1">
      <c r="A183" s="6" t="s">
        <v>158</v>
      </c>
      <c r="B183" s="1" t="s">
        <v>159</v>
      </c>
    </row>
    <row r="184" ht="15.75" customHeight="1">
      <c r="C184" s="1" t="s">
        <v>160</v>
      </c>
    </row>
    <row r="188" ht="15.75" customHeight="1">
      <c r="K188" s="31" t="s">
        <v>1</v>
      </c>
    </row>
    <row r="189" spans="3:11" ht="15.75" customHeight="1">
      <c r="C189" s="2" t="s">
        <v>161</v>
      </c>
      <c r="K189" s="12">
        <v>259526</v>
      </c>
    </row>
    <row r="190" spans="3:11" ht="15.75" customHeight="1">
      <c r="C190" s="2" t="s">
        <v>162</v>
      </c>
      <c r="K190" s="12">
        <v>0</v>
      </c>
    </row>
    <row r="191" spans="3:11" ht="15.75" customHeight="1" thickBot="1">
      <c r="C191" s="2" t="s">
        <v>163</v>
      </c>
      <c r="K191" s="55">
        <f>SUM(K189:K190)</f>
        <v>259526</v>
      </c>
    </row>
    <row r="192" ht="15.75" customHeight="1" thickTop="1"/>
    <row r="193" ht="15.75" customHeight="1">
      <c r="C193" s="1" t="s">
        <v>164</v>
      </c>
    </row>
    <row r="197" ht="15.75" customHeight="1">
      <c r="K197" s="31" t="s">
        <v>1</v>
      </c>
    </row>
    <row r="198" spans="3:11" ht="15.75" customHeight="1">
      <c r="C198" s="2" t="s">
        <v>163</v>
      </c>
      <c r="K198" s="12">
        <v>259526</v>
      </c>
    </row>
    <row r="199" spans="3:11" ht="15.75" customHeight="1">
      <c r="C199" s="2" t="s">
        <v>165</v>
      </c>
      <c r="K199" s="12">
        <v>0</v>
      </c>
    </row>
    <row r="200" spans="3:11" ht="15.75" customHeight="1" thickBot="1">
      <c r="C200" s="2" t="s">
        <v>166</v>
      </c>
      <c r="K200" s="55">
        <f>SUM(K198:K199)</f>
        <v>259526</v>
      </c>
    </row>
    <row r="201" ht="15.75" customHeight="1" thickTop="1">
      <c r="K201" s="57"/>
    </row>
    <row r="202" ht="15.75" customHeight="1">
      <c r="K202" s="57"/>
    </row>
    <row r="203" ht="15.75" customHeight="1">
      <c r="K203" s="57"/>
    </row>
    <row r="205" ht="15.75" customHeight="1">
      <c r="A205" s="2" t="s">
        <v>54</v>
      </c>
    </row>
    <row r="206" ht="15.75" customHeight="1">
      <c r="A206" s="1" t="s">
        <v>96</v>
      </c>
    </row>
    <row r="207" ht="15.75" customHeight="1">
      <c r="A207" s="1" t="s">
        <v>85</v>
      </c>
    </row>
    <row r="208" ht="15.75" customHeight="1">
      <c r="A208" s="2" t="s">
        <v>55</v>
      </c>
    </row>
    <row r="209" ht="15.75" customHeight="1">
      <c r="A209" s="2" t="s">
        <v>56</v>
      </c>
    </row>
    <row r="210" ht="15.75" customHeight="1">
      <c r="A210" s="34" t="s">
        <v>219</v>
      </c>
    </row>
  </sheetData>
  <mergeCells count="3">
    <mergeCell ref="H115:I115"/>
    <mergeCell ref="J115:K115"/>
    <mergeCell ref="A3:G4"/>
  </mergeCells>
  <printOptions/>
  <pageMargins left="0.5" right="0" top="0.8" bottom="0.5" header="0" footer="0.25"/>
  <pageSetup fitToHeight="6" horizontalDpi="300" verticalDpi="300" orientation="portrait" paperSize="9" scale="90" r:id="rId2"/>
  <headerFooter alignWithMargins="0">
    <oddFooter>&amp;R&amp;P</oddFooter>
  </headerFooter>
  <rowBreaks count="4" manualBreakCount="4">
    <brk id="44" max="255" man="1"/>
    <brk id="92" max="11" man="1"/>
    <brk id="138" max="255" man="1"/>
    <brk id="17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SEMAJU MANAGEMENT</cp:lastModifiedBy>
  <cp:lastPrinted>2002-11-27T09:35:10Z</cp:lastPrinted>
  <dcterms:created xsi:type="dcterms:W3CDTF">1999-11-16T09:13:51Z</dcterms:created>
  <dcterms:modified xsi:type="dcterms:W3CDTF">2002-11-27T09:08:19Z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